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mc:AlternateContent xmlns:mc="http://schemas.openxmlformats.org/markup-compatibility/2006">
    <mc:Choice Requires="x15">
      <x15ac:absPath xmlns:x15ac="http://schemas.microsoft.com/office/spreadsheetml/2010/11/ac" url="C:\Users\TINTL\Desktop\"/>
    </mc:Choice>
  </mc:AlternateContent>
  <xr:revisionPtr revIDLastSave="0" documentId="8_{4F50806F-CB3A-4536-8422-CBBA7BBADC5D}" xr6:coauthVersionLast="47" xr6:coauthVersionMax="47" xr10:uidLastSave="{00000000-0000-0000-0000-000000000000}"/>
  <bookViews>
    <workbookView xWindow="-108" yWindow="-108" windowWidth="23256" windowHeight="12576"/>
  </bookViews>
  <sheets>
    <sheet name="Sheet1" sheetId="1" r:id="rId1"/>
    <sheet name="Sheet2" sheetId="2" r:id="rId2"/>
    <sheet name="Sheet3" sheetId="3" r:id="rId3"/>
  </sheets>
  <definedNames>
    <definedName name="Excel_BuiltIn_Print_Area_1_1">Sheet1!$A$1:$G$228</definedName>
    <definedName name="_xlnm.Print_Area" localSheetId="0">Sheet1!$A$1:$F$401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16" i="1" l="1"/>
  <c r="F116" i="1" s="1"/>
  <c r="F124" i="1" s="1"/>
  <c r="D118" i="1"/>
  <c r="F118" i="1" s="1"/>
  <c r="D120" i="1"/>
  <c r="F120" i="1"/>
  <c r="D122" i="1"/>
  <c r="F122" i="1"/>
  <c r="D129" i="1"/>
  <c r="F129" i="1" s="1"/>
  <c r="D132" i="1"/>
  <c r="F132" i="1" s="1"/>
  <c r="D134" i="1"/>
  <c r="F134" i="1"/>
  <c r="D136" i="1"/>
  <c r="F136" i="1"/>
  <c r="D143" i="1"/>
  <c r="F143" i="1"/>
  <c r="D145" i="1"/>
  <c r="F145" i="1" s="1"/>
  <c r="F151" i="1" s="1"/>
  <c r="D147" i="1"/>
  <c r="D149" i="1"/>
  <c r="F149" i="1" s="1"/>
  <c r="D165" i="1"/>
  <c r="F165" i="1" s="1"/>
  <c r="D167" i="1"/>
  <c r="F167" i="1" s="1"/>
  <c r="D169" i="1"/>
  <c r="F169" i="1"/>
  <c r="D176" i="1"/>
  <c r="F176" i="1" s="1"/>
  <c r="D178" i="1"/>
  <c r="F178" i="1" s="1"/>
  <c r="D181" i="1"/>
  <c r="F181" i="1" s="1"/>
  <c r="D183" i="1"/>
  <c r="F183" i="1"/>
  <c r="D185" i="1"/>
  <c r="F185" i="1" s="1"/>
  <c r="D192" i="1"/>
  <c r="F192" i="1" s="1"/>
  <c r="F194" i="1" s="1"/>
  <c r="D199" i="1"/>
  <c r="F199" i="1"/>
  <c r="D201" i="1"/>
  <c r="F201" i="1" s="1"/>
  <c r="F203" i="1" s="1"/>
  <c r="D217" i="1"/>
  <c r="F217" i="1"/>
  <c r="F223" i="1" s="1"/>
  <c r="D219" i="1"/>
  <c r="F219" i="1"/>
  <c r="D221" i="1"/>
  <c r="F221" i="1"/>
  <c r="D228" i="1"/>
  <c r="F228" i="1" s="1"/>
  <c r="F239" i="1" s="1"/>
  <c r="D230" i="1"/>
  <c r="F230" i="1"/>
  <c r="D233" i="1"/>
  <c r="F233" i="1"/>
  <c r="D235" i="1"/>
  <c r="F235" i="1"/>
  <c r="D237" i="1"/>
  <c r="F237" i="1" s="1"/>
  <c r="D244" i="1"/>
  <c r="F244" i="1"/>
  <c r="F246" i="1" s="1"/>
  <c r="D251" i="1"/>
  <c r="F251" i="1" s="1"/>
  <c r="F255" i="1" s="1"/>
  <c r="D253" i="1"/>
  <c r="D267" i="1"/>
  <c r="F267" i="1" s="1"/>
  <c r="F271" i="1" s="1"/>
  <c r="D269" i="1"/>
  <c r="F269" i="1"/>
  <c r="D276" i="1"/>
  <c r="F276" i="1"/>
  <c r="F285" i="1" s="1"/>
  <c r="D279" i="1"/>
  <c r="F279" i="1"/>
  <c r="D281" i="1"/>
  <c r="F281" i="1" s="1"/>
  <c r="D283" i="1"/>
  <c r="F283" i="1"/>
  <c r="D290" i="1"/>
  <c r="F290" i="1" s="1"/>
  <c r="F292" i="1" s="1"/>
  <c r="D297" i="1"/>
  <c r="F297" i="1" s="1"/>
  <c r="D299" i="1"/>
  <c r="F299" i="1" s="1"/>
  <c r="D313" i="1"/>
  <c r="F313" i="1"/>
  <c r="D315" i="1"/>
  <c r="F315" i="1" s="1"/>
  <c r="F319" i="1" s="1"/>
  <c r="D317" i="1"/>
  <c r="F317" i="1" s="1"/>
  <c r="D324" i="1"/>
  <c r="F324" i="1" s="1"/>
  <c r="D326" i="1"/>
  <c r="F326" i="1"/>
  <c r="D329" i="1"/>
  <c r="F329" i="1" s="1"/>
  <c r="D331" i="1"/>
  <c r="F331" i="1" s="1"/>
  <c r="D333" i="1"/>
  <c r="F333" i="1" s="1"/>
  <c r="D340" i="1"/>
  <c r="F340" i="1"/>
  <c r="F342" i="1"/>
  <c r="D347" i="1"/>
  <c r="F347" i="1"/>
  <c r="F351" i="1" s="1"/>
  <c r="D349" i="1"/>
  <c r="D363" i="1"/>
  <c r="F363" i="1" s="1"/>
  <c r="F367" i="1" s="1"/>
  <c r="D365" i="1"/>
  <c r="F365" i="1"/>
  <c r="D372" i="1"/>
  <c r="F372" i="1" s="1"/>
  <c r="D375" i="1"/>
  <c r="F375" i="1" s="1"/>
  <c r="D377" i="1"/>
  <c r="F377" i="1" s="1"/>
  <c r="D379" i="1"/>
  <c r="F379" i="1"/>
  <c r="D386" i="1"/>
  <c r="F386" i="1" s="1"/>
  <c r="F388" i="1" s="1"/>
  <c r="D393" i="1"/>
  <c r="F393" i="1"/>
  <c r="F397" i="1" s="1"/>
  <c r="D395" i="1"/>
  <c r="F395" i="1"/>
  <c r="F147" i="1"/>
  <c r="F349" i="1"/>
  <c r="F253" i="1"/>
  <c r="F138" i="1" l="1"/>
  <c r="F187" i="1"/>
  <c r="F301" i="1"/>
  <c r="F335" i="1"/>
  <c r="F354" i="1" s="1"/>
  <c r="F85" i="1" s="1"/>
  <c r="F381" i="1"/>
  <c r="F400" i="1" s="1"/>
  <c r="F87" i="1" s="1"/>
  <c r="F304" i="1"/>
  <c r="F83" i="1" s="1"/>
  <c r="F171" i="1"/>
  <c r="F206" i="1" s="1"/>
  <c r="F79" i="1" s="1"/>
  <c r="F258" i="1"/>
  <c r="F81" i="1" s="1"/>
  <c r="F154" i="1"/>
  <c r="F77" i="1" s="1"/>
  <c r="F95" i="1" l="1"/>
  <c r="F98" i="1" l="1"/>
  <c r="F100" i="1"/>
</calcChain>
</file>

<file path=xl/sharedStrings.xml><?xml version="1.0" encoding="utf-8"?>
<sst xmlns="http://schemas.openxmlformats.org/spreadsheetml/2006/main" count="284" uniqueCount="92">
  <si>
    <t>NARUČITELJ:</t>
  </si>
  <si>
    <t>OPĆINA  TOVARNIK, OIB: 38906942564</t>
  </si>
  <si>
    <t>TOVARNIK, A.G. Matoša 2.</t>
  </si>
  <si>
    <t>GRAĐEVINA:</t>
  </si>
  <si>
    <t>REKONSTRUKCIJA PJEŠAČKIH STAZA – NOGOSTUPA</t>
  </si>
  <si>
    <t>PREDMET:</t>
  </si>
  <si>
    <t>MJESTO RADA:</t>
  </si>
  <si>
    <t>NASELJE ILAČA – MJESNO GROBLJE</t>
  </si>
  <si>
    <t>na k.č.br. 491, k.o. Ilača</t>
  </si>
  <si>
    <t>UKUPNA REKAPITULACIJA PJEŠAČKIH STAZA</t>
  </si>
  <si>
    <t>NASELJE ILAČA:</t>
  </si>
  <si>
    <t>MJESNO GROBLJE, k.č.br. 491, k.o. Ilača</t>
  </si>
  <si>
    <t>NOGOSTUP – I</t>
  </si>
  <si>
    <t>NOGOSTUP – II</t>
  </si>
  <si>
    <t>NOGOSTUP – III</t>
  </si>
  <si>
    <t>NOGOSTUP – IV</t>
  </si>
  <si>
    <t>NOGOSTUP – V</t>
  </si>
  <si>
    <t>NOGOSTUP – VI</t>
  </si>
  <si>
    <t>UKUPNO:</t>
  </si>
  <si>
    <t>PDV ( 25% )</t>
  </si>
  <si>
    <t>SVEUKUPNO:</t>
  </si>
  <si>
    <t>Rb.</t>
  </si>
  <si>
    <t>OPIS RADA</t>
  </si>
  <si>
    <t>jed. mjera</t>
  </si>
  <si>
    <t>količina</t>
  </si>
  <si>
    <t>jed. cijena</t>
  </si>
  <si>
    <t>ukupni iznos</t>
  </si>
  <si>
    <t>NOGOSTUP – I,  L=60 m'</t>
  </si>
  <si>
    <t>1. PRIPREMNI RADOVI</t>
  </si>
  <si>
    <t>1.1.</t>
  </si>
  <si>
    <t>Geodetsko iskolčenje nogostupa, sve prema situacionom nacrtu. Rad obuhvaća definiranje visinskih točaka nivelete i uzdužnog smjera u odnosu na poziciju grobnih mjesta. Obračun po m' nogostupa.</t>
  </si>
  <si>
    <t>m'</t>
  </si>
  <si>
    <t>1.2.</t>
  </si>
  <si>
    <t>Strojno zasjecanje rubova betona postojećeg nogostupa na mjestima spoja sa pristupnim stazama. Obračun po m' strojnog zasjecanja betona.</t>
  </si>
  <si>
    <t>1.3.</t>
  </si>
  <si>
    <t>Strojno rušenje i uklanjanje postojeće oštećene konstrukcije nogostupa, betonski nogostup, prosječne debljine 12 cm. Rad obuhvaća strojno razbijanje, mrvljenje, vađenje i uklanjanje postojeće završne konstrukcije sa trase nogostupa. Obračun po m2 izvađenih betonskih površina nogostupa.</t>
  </si>
  <si>
    <t>m2</t>
  </si>
  <si>
    <t>1.4.</t>
  </si>
  <si>
    <t>Utovar i odvoz građevinske šute - materijala na legalnu deponiju, nastalog nakon uklanjanja betonske konstrukcije postojećeg nogostupa. Pronalazak deponije na udaljenosti do 5 km., prijevoz materijala i svi troškovi deponiranja sadržani u ovoj stavci. Obračun po m3 betonske šute.</t>
  </si>
  <si>
    <t>m3</t>
  </si>
  <si>
    <t>1. PRIPREMNI RADOVI UKUPNO:</t>
  </si>
  <si>
    <t>2. ZEMLJANI RADOVI</t>
  </si>
  <si>
    <t>2.1.</t>
  </si>
  <si>
    <t>Kombinirani iskop zemljanog materijala u tlu "C" kategorije za posteljicu nogostupa, a u skladu sa kotama geodetskog iskolčenja nogostupa. Širina iskopa je 2,60 m', a dubina iskopa do posteljice cca 25 cm, mjereno od prosječne površine okolnog terena. Obračun po m3 sraslog tla.</t>
  </si>
  <si>
    <t>2.2.</t>
  </si>
  <si>
    <t>Izrada, planiranje i uređenje posteljice s točnošću +/- 2 cm. Sve radove izvesti u svemu prema O.T.U.I., točka 2.10.1., i točka 2.10.2. Potreban modul stišljivosti Ms&gt;20 MN/m2, i stupanj zbijenosti Sz=100%.</t>
  </si>
  <si>
    <t>Obračun po m2 isplanirane i zbijene posteljice nogostupa</t>
  </si>
  <si>
    <t>2.3.</t>
  </si>
  <si>
    <t>Nasipavanje, sabijanje i planiranje zemljane površine uz rub nogostupa u zelenom pojasu. Debljina nasutog sloja zemlje cca 10 cm, širina zelenog pojasa do 50 cm. Koristiti zemljani materijal deponiran pored trase od iskopa. Visina nasutog materijala treba biti do visine pješačke staze . Obračun po m2 uređene površine.</t>
  </si>
  <si>
    <t>2.4.</t>
  </si>
  <si>
    <t>Utovar i odvoz viška zemljanog materijala na deponiju, nastalog nakon iskopa posteljice staze. Pronalazak legalne deponije, prijevoz zemljanog materijala i svi troškovi deponiranja sadržani u ovoj stavci. Obračun po m3 zemljanog materijala.</t>
  </si>
  <si>
    <t>2. ZEMLJANI RADOVI UKUPNO:</t>
  </si>
  <si>
    <t>3. KONSTRUKCIJA NOGOSTUPA</t>
  </si>
  <si>
    <t>3.1.</t>
  </si>
  <si>
    <t>Izrada podloge pješačke staze od drobljenog kamena. Nabava, doprema i ugradba tamponskog sloja, krupnoča zrna do 0/30 mm, debljina sloja do 25 cm, u zbijenom stanju, nabijanje do modula stišljivosti Ms&gt;30 MN/m2. Radove izvesti u skladu sa O.T.U.I., točka 3.1.3. Obračun po m3 tamponskog sloja u zbijenom stanju.</t>
  </si>
  <si>
    <t>3.2.</t>
  </si>
  <si>
    <t>Dobava i ugradnja betonskih montažnih rubnjaka za nogostup, 8/20/100 cm., obostrano uz rub nogostupa. Rubnjaci se postavljalju u betonsku oblogu klasa betona C 16/20., u količini 0,03 m3/m'. Nabava, doprema i izrada betonske obloge uključena je u jediničnu cijenu. Kvaliteta materijala i rada mora zadovoljiti uvjete propisane u O.T.U. Toč.4.6. Obračun po m' rubnjaka.</t>
  </si>
  <si>
    <t>m1</t>
  </si>
  <si>
    <t>3.3.</t>
  </si>
  <si>
    <t>Nabava, doprema i ugradba nosivog sloja konstrukcije nogostupa, asfaltnom mješavinom AC 16 base (BIT 50/70), debljina nosivog sloja asfalta 5 cm.</t>
  </si>
  <si>
    <t>3.4.</t>
  </si>
  <si>
    <t>Nabava, doprema i ugradba završnog habajućeg sloja nogostupa od asfalt betona AC 8 surf (BIT 50/70), debljina habajućeg sloja asfalta 3 cm.</t>
  </si>
  <si>
    <t>4. KONSTRUKCIJA NOGOSTUPA UKUPNO:</t>
  </si>
  <si>
    <t>NOGOSTUP – I, UKUPNO:</t>
  </si>
  <si>
    <t>NOGOSTUP – II,  L=74 m'</t>
  </si>
  <si>
    <t>Strojno zasjecanje rubnih dijelova betonskih podložnih ploča na grobnim mjestima, koje se nalaze u koridoru trase nogostupa. Radove izvesti uz suglasnost komunalne službe lokalne samouprave. Obračun po m' strojnog zasjecanja podložnih betonskih ploča.</t>
  </si>
  <si>
    <t>Utovar i odvoz građevinske šute - materijala na legalnu deponiju, nastalog nakon uklanjanja betonske konstrukcije postojećih podložnih ploča. Pronalazak deponije na udaljenosti do 5 km., prijevoz materijala i svi troškovi deponiranja sadržani u ovoj stavci. Obračun po m3 betonske šute.</t>
  </si>
  <si>
    <t>Strojni iskop (do 20%) zemljanog materijala u tlu "C" kategorije za posteljicu nogostupa, a u skladu sa kotama geodetskog iskolčenja nogostupa. Količina iskopa u površini nogostupa, a dubina iskopa cca 30-35 cm. Uređena zemljana posteljica na dubini cca 35 cm, od nivelete nogostupa. Obračun po m3 sraslog tla.</t>
  </si>
  <si>
    <t>Ručni iskop (do 80%) i prijevoz do 40 m', zemljanog materijala u tlu "C" kategorije za posteljicu nogostupa, a u skladu sa kotama geodetskog iskolčenja nogostupa. Količina iskopa u površini nogostupa, a dubina iskopa cca 30-35 cm. Uređena zemljana posteljica na dubini cca 35 cm, od nivelete nogostupa. Obračun po m3 sraslog tla.</t>
  </si>
  <si>
    <t>2.5.</t>
  </si>
  <si>
    <t>3. TESARSKI RADOVI</t>
  </si>
  <si>
    <t xml:space="preserve">Izrada, postavljanje, skidanje i čišćenje jednostrane drvene daščane oplate za nogostup. Visina oplate v=12 cm, postavlja se obostrano. U cijenu su uključene vrijednosti svih radova i materijala - obična oplata. </t>
  </si>
  <si>
    <t>3. TESARSKI RADOVI UKUPNO:</t>
  </si>
  <si>
    <t>4. KONSTRUKCIJA NOGOSTUPA</t>
  </si>
  <si>
    <t>4.1.</t>
  </si>
  <si>
    <t>Izrada podloge pješačke staze od drobljenog kamena. Nabava, doprema i ugradba tamponskog sloja, krupnoča zrna do 0/30 mm, debljina sloja do 20 cm, u zbijenom stanju, nabijanje do modula stišljivosti Ms&gt;30 MN/m2. Radove izvesti u skladu sa O.T.U.I., točka 3.1.3. Obračun po m3 tamponskog sloja u zbijenom stanju.</t>
  </si>
  <si>
    <t>4.2.</t>
  </si>
  <si>
    <t>Izrada završnog sloja pješačke staze-nogostupa betonom, debljine 12 cm., i širine 120 cm. Nabava, doprema, ugradba i njega svježeg betona klase C 25/30, za nogostup. U donjoj zoni betonsku ploču nogostupa armirati MAG Q-131. Nogostup diletirati podužno na svakih 250 cm. Završna obrada izvedena zaribavanjem površine nogostupa, sa potrebnim vremenskim odmakom u odnosu na ugradbu svježeg betona. U cijeni kompletan rad i materijal. Obračun po m3 ugrađenog betona.</t>
  </si>
  <si>
    <t>NOGOSTUP – II, UKUPNO:</t>
  </si>
  <si>
    <t>NOGOSTUP – III,  L=51 m'</t>
  </si>
  <si>
    <t>NOGOSTUP – III, UKUPNO:</t>
  </si>
  <si>
    <t>NOGOSTUP – IV,  L=60 m'</t>
  </si>
  <si>
    <t>Kombinirani iskop zemljanog materijala u tlu "C" kategorije za posteljicu nogostupa, a u skladu sa kotama geodetskog iskolčenja staze. Količina iskopa u površini staze, a dubina iskopa cca 30 cm. Uređena zemljana posteljica na dubini cca 32 cm, od nivelete nogostupa. Obračun po m3 sraslog tla.</t>
  </si>
  <si>
    <t>NOGOSTUP – IV, UKUPNO:</t>
  </si>
  <si>
    <t>NOGOSTUP – V,  L=74 m'</t>
  </si>
  <si>
    <t>NOGOSTUP – V, UKUPNO:</t>
  </si>
  <si>
    <t>NOGOSTUP – VI,  L=48 m'</t>
  </si>
  <si>
    <t>NOGOSTUP – VI, UKUPNO:</t>
  </si>
  <si>
    <t>NA GROBLJU U NASELJU ILAČA</t>
  </si>
  <si>
    <t>PONUDBENI TROŠKOVNIK</t>
  </si>
  <si>
    <t xml:space="preserve">                                      ožujak, 2020. godina</t>
  </si>
  <si>
    <t>Podunditelj: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</si>
</sst>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0&quot;      &quot;;\-#,##0.00&quot;      &quot;;&quot; -&quot;#&quot;      &quot;;@\ "/>
  </numFmts>
  <fonts count="10" x14ac:knownFonts="1">
    <font>
      <sz val="10"/>
      <name val="Arial"/>
      <family val="2"/>
      <charset val="238"/>
    </font>
    <font>
      <b/>
      <sz val="14"/>
      <name val="Arial"/>
      <family val="2"/>
      <charset val="238"/>
    </font>
    <font>
      <b/>
      <sz val="12"/>
      <name val="Arial"/>
      <family val="2"/>
      <charset val="238"/>
    </font>
    <font>
      <b/>
      <sz val="18"/>
      <name val="Arial"/>
      <family val="2"/>
      <charset val="238"/>
    </font>
    <font>
      <b/>
      <sz val="10"/>
      <name val="Arial"/>
      <family val="2"/>
      <charset val="238"/>
    </font>
    <font>
      <b/>
      <sz val="20"/>
      <name val="Arial"/>
      <family val="2"/>
      <charset val="238"/>
    </font>
    <font>
      <b/>
      <sz val="16"/>
      <name val="Arial"/>
      <family val="2"/>
      <charset val="238"/>
    </font>
    <font>
      <sz val="12"/>
      <name val="Arial"/>
      <family val="2"/>
      <charset val="238"/>
    </font>
    <font>
      <b/>
      <sz val="13"/>
      <name val="Arial"/>
      <family val="2"/>
      <charset val="238"/>
    </font>
    <font>
      <sz val="10"/>
      <name val="Arial"/>
      <family val="2"/>
      <charset val="238"/>
    </font>
  </fonts>
  <fills count="2">
    <fill>
      <patternFill patternType="none"/>
    </fill>
    <fill>
      <patternFill patternType="gray125"/>
    </fill>
  </fills>
  <borders count="6">
    <border>
      <left/>
      <right/>
      <top/>
      <bottom/>
      <diagonal/>
    </border>
    <border>
      <left/>
      <right/>
      <top/>
      <bottom style="double">
        <color indexed="8"/>
      </bottom>
      <diagonal/>
    </border>
    <border>
      <left/>
      <right/>
      <top/>
      <bottom style="thin">
        <color indexed="8"/>
      </bottom>
      <diagonal/>
    </border>
    <border>
      <left/>
      <right/>
      <top/>
      <bottom style="medium">
        <color indexed="8"/>
      </bottom>
      <diagonal/>
    </border>
    <border>
      <left style="thin">
        <color indexed="8"/>
      </left>
      <right style="thin">
        <color indexed="8"/>
      </right>
      <top style="thin">
        <color indexed="8"/>
      </top>
      <bottom style="thin">
        <color indexed="8"/>
      </bottom>
      <diagonal/>
    </border>
    <border>
      <left/>
      <right/>
      <top/>
      <bottom style="hair">
        <color indexed="8"/>
      </bottom>
      <diagonal/>
    </border>
  </borders>
  <cellStyleXfs count="2">
    <xf numFmtId="0" fontId="0" fillId="0" borderId="0"/>
    <xf numFmtId="166" fontId="9" fillId="0" borderId="0" applyFill="0" applyBorder="0" applyAlignment="0" applyProtection="0"/>
  </cellStyleXfs>
  <cellXfs count="54">
    <xf numFmtId="0" fontId="0" fillId="0" borderId="0" xfId="0"/>
    <xf numFmtId="4" fontId="0" fillId="0" borderId="0" xfId="0" applyNumberFormat="1"/>
    <xf numFmtId="4" fontId="0" fillId="0" borderId="0" xfId="0" applyNumberFormat="1" applyFont="1"/>
    <xf numFmtId="0" fontId="1" fillId="0" borderId="0" xfId="0" applyFont="1" applyAlignment="1">
      <alignment horizontal="left"/>
    </xf>
    <xf numFmtId="0" fontId="2" fillId="0" borderId="0" xfId="0" applyFont="1"/>
    <xf numFmtId="0" fontId="3" fillId="0" borderId="0" xfId="0" applyFont="1"/>
    <xf numFmtId="0" fontId="3" fillId="0" borderId="0" xfId="0" applyFont="1" applyAlignment="1">
      <alignment horizontal="left"/>
    </xf>
    <xf numFmtId="0" fontId="1" fillId="0" borderId="0" xfId="0" applyFont="1"/>
    <xf numFmtId="0" fontId="2" fillId="0" borderId="0" xfId="0" applyFont="1" applyAlignment="1">
      <alignment horizontal="left"/>
    </xf>
    <xf numFmtId="0" fontId="4" fillId="0" borderId="0" xfId="0" applyFont="1" applyAlignment="1">
      <alignment horizontal="left"/>
    </xf>
    <xf numFmtId="4" fontId="4" fillId="0" borderId="0" xfId="0" applyNumberFormat="1" applyFont="1"/>
    <xf numFmtId="0" fontId="5" fillId="0" borderId="0" xfId="0" applyFont="1"/>
    <xf numFmtId="0" fontId="6" fillId="0" borderId="0" xfId="0" applyFont="1"/>
    <xf numFmtId="0" fontId="2" fillId="0" borderId="1" xfId="0" applyFont="1" applyBorder="1"/>
    <xf numFmtId="0" fontId="1" fillId="0" borderId="0" xfId="0" applyFont="1" applyBorder="1"/>
    <xf numFmtId="4" fontId="0" fillId="0" borderId="0" xfId="0" applyNumberFormat="1" applyFont="1" applyBorder="1"/>
    <xf numFmtId="4" fontId="2" fillId="0" borderId="0" xfId="0" applyNumberFormat="1" applyFont="1" applyBorder="1"/>
    <xf numFmtId="4" fontId="0" fillId="0" borderId="2" xfId="0" applyNumberFormat="1" applyFont="1" applyBorder="1"/>
    <xf numFmtId="4" fontId="2" fillId="0" borderId="2" xfId="0" applyNumberFormat="1" applyFont="1" applyBorder="1" applyAlignment="1">
      <alignment horizontal="right"/>
    </xf>
    <xf numFmtId="0" fontId="7" fillId="0" borderId="0" xfId="0" applyFont="1"/>
    <xf numFmtId="0" fontId="8" fillId="0" borderId="0" xfId="0" applyFont="1" applyAlignment="1">
      <alignment horizontal="left"/>
    </xf>
    <xf numFmtId="4" fontId="0" fillId="0" borderId="3" xfId="0" applyNumberFormat="1" applyFont="1" applyBorder="1"/>
    <xf numFmtId="4" fontId="2" fillId="0" borderId="3" xfId="0" applyNumberFormat="1" applyFont="1" applyBorder="1" applyAlignment="1">
      <alignment horizontal="right"/>
    </xf>
    <xf numFmtId="4" fontId="2" fillId="0" borderId="0" xfId="0" applyNumberFormat="1" applyFont="1" applyBorder="1" applyAlignment="1">
      <alignment horizontal="right"/>
    </xf>
    <xf numFmtId="0" fontId="8" fillId="0" borderId="0" xfId="0" applyFont="1"/>
    <xf numFmtId="0" fontId="4" fillId="0" borderId="0" xfId="0" applyFont="1"/>
    <xf numFmtId="0" fontId="4" fillId="0" borderId="4" xfId="0" applyFont="1" applyBorder="1" applyAlignment="1">
      <alignment horizontal="center" vertical="center" wrapText="1"/>
    </xf>
    <xf numFmtId="4" fontId="4" fillId="0" borderId="4" xfId="0" applyNumberFormat="1" applyFont="1" applyBorder="1" applyAlignment="1">
      <alignment horizontal="center" vertical="center" wrapText="1"/>
    </xf>
    <xf numFmtId="0" fontId="4" fillId="0" borderId="0" xfId="0" applyFont="1" applyBorder="1" applyAlignment="1">
      <alignment horizontal="center" vertical="center" wrapText="1"/>
    </xf>
    <xf numFmtId="4" fontId="4"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Font="1" applyAlignment="1">
      <alignment horizontal="left" vertical="top"/>
    </xf>
    <xf numFmtId="0" fontId="0" fillId="0" borderId="0" xfId="0" applyFont="1" applyBorder="1" applyAlignment="1">
      <alignment horizontal="left" wrapText="1"/>
    </xf>
    <xf numFmtId="4" fontId="0" fillId="0" borderId="0" xfId="0" applyNumberFormat="1" applyFont="1" applyAlignment="1">
      <alignment horizontal="center"/>
    </xf>
    <xf numFmtId="4" fontId="0" fillId="0" borderId="0" xfId="0" applyNumberFormat="1" applyAlignment="1">
      <alignment horizontal="right"/>
    </xf>
    <xf numFmtId="4" fontId="0" fillId="0" borderId="0" xfId="0" applyNumberFormat="1" applyFont="1" applyAlignment="1">
      <alignment horizontal="right"/>
    </xf>
    <xf numFmtId="0" fontId="0" fillId="0" borderId="0" xfId="0" applyFont="1" applyAlignment="1">
      <alignment horizontal="left" wrapText="1"/>
    </xf>
    <xf numFmtId="0" fontId="0" fillId="0" borderId="0" xfId="0" applyFont="1" applyAlignment="1">
      <alignment horizontal="center"/>
    </xf>
    <xf numFmtId="2" fontId="0" fillId="0" borderId="0" xfId="0" applyNumberFormat="1" applyFont="1"/>
    <xf numFmtId="2" fontId="0" fillId="0" borderId="0" xfId="0" applyNumberFormat="1" applyFont="1" applyAlignment="1">
      <alignment horizontal="right"/>
    </xf>
    <xf numFmtId="4" fontId="0" fillId="0" borderId="3" xfId="0" applyNumberFormat="1" applyBorder="1" applyAlignment="1">
      <alignment horizontal="right"/>
    </xf>
    <xf numFmtId="4" fontId="0" fillId="0" borderId="3" xfId="0" applyNumberFormat="1" applyFont="1" applyBorder="1" applyAlignment="1">
      <alignment horizontal="right"/>
    </xf>
    <xf numFmtId="4" fontId="4" fillId="0" borderId="3" xfId="0" applyNumberFormat="1" applyFont="1" applyBorder="1" applyAlignment="1">
      <alignment horizontal="right"/>
    </xf>
    <xf numFmtId="0" fontId="0" fillId="0" borderId="0" xfId="0" applyAlignment="1">
      <alignment horizontal="left" wrapText="1"/>
    </xf>
    <xf numFmtId="2" fontId="0" fillId="0" borderId="0" xfId="0" applyNumberFormat="1"/>
    <xf numFmtId="0" fontId="4" fillId="0" borderId="0" xfId="0" applyFont="1" applyAlignment="1">
      <alignment horizontal="left" wrapText="1"/>
    </xf>
    <xf numFmtId="0" fontId="0" fillId="0" borderId="0" xfId="0" applyFont="1" applyAlignment="1">
      <alignment horizontal="left" vertical="top" wrapText="1"/>
    </xf>
    <xf numFmtId="2" fontId="0" fillId="0" borderId="0" xfId="0" applyNumberFormat="1" applyAlignment="1">
      <alignment horizontal="right"/>
    </xf>
    <xf numFmtId="4" fontId="4" fillId="0" borderId="5" xfId="0" applyNumberFormat="1" applyFont="1" applyBorder="1" applyAlignment="1">
      <alignment horizontal="center" vertical="center" wrapText="1"/>
    </xf>
    <xf numFmtId="4" fontId="4" fillId="0" borderId="5" xfId="0" applyNumberFormat="1" applyFont="1" applyBorder="1" applyAlignment="1">
      <alignment horizontal="right" vertical="center" wrapText="1"/>
    </xf>
    <xf numFmtId="0" fontId="0" fillId="0" borderId="0" xfId="0" applyAlignment="1">
      <alignment horizontal="left" vertical="top"/>
    </xf>
    <xf numFmtId="4" fontId="0" fillId="0" borderId="2" xfId="0" applyNumberFormat="1" applyBorder="1" applyAlignment="1">
      <alignment horizontal="right"/>
    </xf>
    <xf numFmtId="4" fontId="0" fillId="0" borderId="2" xfId="0" applyNumberFormat="1" applyFont="1" applyBorder="1" applyAlignment="1">
      <alignment horizontal="right"/>
    </xf>
    <xf numFmtId="4" fontId="4" fillId="0" borderId="2" xfId="0" applyNumberFormat="1" applyFont="1" applyBorder="1" applyAlignment="1">
      <alignment horizontal="right"/>
    </xf>
  </cellXfs>
  <cellStyles count="2">
    <cellStyle name="Normal" xfId="0" builtinId="0"/>
    <cellStyle name="Zarez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400"/>
  <sheetViews>
    <sheetView showZeros="0" tabSelected="1" view="pageBreakPreview" topLeftCell="A376" zoomScaleNormal="100" zoomScaleSheetLayoutView="100" workbookViewId="0">
      <selection activeCell="F276" sqref="F276"/>
    </sheetView>
  </sheetViews>
  <sheetFormatPr defaultRowHeight="13.2" x14ac:dyDescent="0.25"/>
  <cols>
    <col min="1" max="1" width="5.6640625" customWidth="1"/>
    <col min="2" max="2" width="51.33203125" customWidth="1"/>
    <col min="3" max="3" width="6.88671875" customWidth="1"/>
    <col min="4" max="4" width="9.88671875" style="1" customWidth="1"/>
    <col min="5" max="5" width="12.6640625" style="2" customWidth="1"/>
    <col min="6" max="6" width="18" style="2" customWidth="1"/>
    <col min="7" max="7" width="2.44140625" customWidth="1"/>
  </cols>
  <sheetData>
    <row r="5" spans="1:2" ht="17.399999999999999" x14ac:dyDescent="0.3">
      <c r="B5" s="3"/>
    </row>
    <row r="10" spans="1:2" ht="15.6" x14ac:dyDescent="0.3">
      <c r="A10" s="4" t="s">
        <v>0</v>
      </c>
    </row>
    <row r="11" spans="1:2" ht="15.6" x14ac:dyDescent="0.3">
      <c r="A11" s="4"/>
    </row>
    <row r="12" spans="1:2" ht="22.8" x14ac:dyDescent="0.4">
      <c r="B12" s="5" t="s">
        <v>1</v>
      </c>
    </row>
    <row r="13" spans="1:2" ht="15.6" x14ac:dyDescent="0.3">
      <c r="B13" s="4" t="s">
        <v>2</v>
      </c>
    </row>
    <row r="19" spans="1:2" ht="15.6" x14ac:dyDescent="0.3">
      <c r="A19" s="4" t="s">
        <v>3</v>
      </c>
    </row>
    <row r="20" spans="1:2" ht="15.6" x14ac:dyDescent="0.3">
      <c r="A20" s="4"/>
    </row>
    <row r="21" spans="1:2" ht="22.8" x14ac:dyDescent="0.4">
      <c r="B21" s="6" t="s">
        <v>4</v>
      </c>
    </row>
    <row r="22" spans="1:2" ht="22.8" x14ac:dyDescent="0.4">
      <c r="B22" s="6" t="s">
        <v>88</v>
      </c>
    </row>
    <row r="23" spans="1:2" ht="17.399999999999999" x14ac:dyDescent="0.3">
      <c r="B23" s="7"/>
    </row>
    <row r="24" spans="1:2" ht="17.399999999999999" x14ac:dyDescent="0.3">
      <c r="B24" s="7"/>
    </row>
    <row r="27" spans="1:2" ht="15.6" x14ac:dyDescent="0.3">
      <c r="A27" s="4" t="s">
        <v>5</v>
      </c>
    </row>
    <row r="28" spans="1:2" ht="15.6" x14ac:dyDescent="0.3">
      <c r="A28" s="4"/>
    </row>
    <row r="29" spans="1:2" ht="22.8" x14ac:dyDescent="0.4">
      <c r="B29" s="6" t="s">
        <v>89</v>
      </c>
    </row>
    <row r="30" spans="1:2" ht="22.8" x14ac:dyDescent="0.4">
      <c r="B30" s="6"/>
    </row>
    <row r="35" spans="1:2" ht="15.6" x14ac:dyDescent="0.3">
      <c r="A35" s="8" t="s">
        <v>6</v>
      </c>
    </row>
    <row r="36" spans="1:2" ht="15.6" x14ac:dyDescent="0.3">
      <c r="A36" s="8"/>
    </row>
    <row r="37" spans="1:2" ht="22.8" x14ac:dyDescent="0.4">
      <c r="B37" s="6" t="s">
        <v>7</v>
      </c>
    </row>
    <row r="38" spans="1:2" ht="22.8" x14ac:dyDescent="0.4">
      <c r="B38" s="6" t="s">
        <v>8</v>
      </c>
    </row>
    <row r="50" spans="2:4" x14ac:dyDescent="0.25">
      <c r="B50" s="9" t="s">
        <v>90</v>
      </c>
      <c r="D50" s="10"/>
    </row>
    <row r="65" spans="2:6" ht="24.6" x14ac:dyDescent="0.4">
      <c r="B65" s="11" t="s">
        <v>9</v>
      </c>
      <c r="C65" s="7"/>
    </row>
    <row r="66" spans="2:6" ht="21" x14ac:dyDescent="0.4">
      <c r="B66" s="12"/>
      <c r="C66" s="7"/>
    </row>
    <row r="67" spans="2:6" ht="21" x14ac:dyDescent="0.4">
      <c r="B67" s="12"/>
      <c r="C67" s="7"/>
    </row>
    <row r="68" spans="2:6" ht="21" x14ac:dyDescent="0.4">
      <c r="B68" s="12"/>
      <c r="C68" s="7"/>
    </row>
    <row r="69" spans="2:6" ht="21" x14ac:dyDescent="0.4">
      <c r="B69" s="12"/>
      <c r="C69" s="7"/>
    </row>
    <row r="70" spans="2:6" ht="21" x14ac:dyDescent="0.4">
      <c r="B70" s="12"/>
      <c r="C70" s="7"/>
    </row>
    <row r="71" spans="2:6" ht="21" x14ac:dyDescent="0.4">
      <c r="B71" s="12" t="s">
        <v>10</v>
      </c>
      <c r="C71" s="7"/>
    </row>
    <row r="72" spans="2:6" ht="21" x14ac:dyDescent="0.4">
      <c r="B72" s="12"/>
      <c r="C72" s="7"/>
    </row>
    <row r="73" spans="2:6" ht="17.399999999999999" x14ac:dyDescent="0.3">
      <c r="C73" s="7"/>
    </row>
    <row r="74" spans="2:6" ht="17.399999999999999" x14ac:dyDescent="0.3">
      <c r="B74" s="13" t="s">
        <v>11</v>
      </c>
      <c r="C74" s="14"/>
      <c r="E74" s="15"/>
      <c r="F74" s="16"/>
    </row>
    <row r="75" spans="2:6" ht="17.399999999999999" x14ac:dyDescent="0.3">
      <c r="C75" s="7"/>
    </row>
    <row r="76" spans="2:6" ht="17.399999999999999" x14ac:dyDescent="0.3">
      <c r="C76" s="7"/>
    </row>
    <row r="77" spans="2:6" ht="17.399999999999999" x14ac:dyDescent="0.3">
      <c r="B77" s="8" t="s">
        <v>12</v>
      </c>
      <c r="C77" s="7"/>
      <c r="E77" s="17"/>
      <c r="F77" s="18">
        <f>F154</f>
        <v>0</v>
      </c>
    </row>
    <row r="78" spans="2:6" ht="17.399999999999999" x14ac:dyDescent="0.3">
      <c r="B78" s="9"/>
      <c r="C78" s="7"/>
    </row>
    <row r="79" spans="2:6" ht="17.399999999999999" x14ac:dyDescent="0.3">
      <c r="B79" s="8" t="s">
        <v>13</v>
      </c>
      <c r="C79" s="7"/>
      <c r="E79" s="17"/>
      <c r="F79" s="18">
        <f>F206</f>
        <v>0</v>
      </c>
    </row>
    <row r="80" spans="2:6" ht="17.399999999999999" x14ac:dyDescent="0.3">
      <c r="B80" s="9"/>
      <c r="C80" s="7"/>
      <c r="E80" s="15"/>
      <c r="F80" s="15"/>
    </row>
    <row r="81" spans="2:6" ht="17.399999999999999" x14ac:dyDescent="0.3">
      <c r="B81" s="4" t="s">
        <v>14</v>
      </c>
      <c r="C81" s="7"/>
      <c r="E81" s="17"/>
      <c r="F81" s="18">
        <f>F258</f>
        <v>0</v>
      </c>
    </row>
    <row r="82" spans="2:6" ht="17.399999999999999" x14ac:dyDescent="0.3">
      <c r="B82" s="19"/>
      <c r="C82" s="7"/>
    </row>
    <row r="83" spans="2:6" ht="17.399999999999999" x14ac:dyDescent="0.3">
      <c r="B83" s="4" t="s">
        <v>15</v>
      </c>
      <c r="C83" s="7"/>
      <c r="E83" s="17"/>
      <c r="F83" s="18">
        <f>F304</f>
        <v>0</v>
      </c>
    </row>
    <row r="84" spans="2:6" ht="17.399999999999999" x14ac:dyDescent="0.3">
      <c r="B84" s="19"/>
      <c r="C84" s="7"/>
    </row>
    <row r="85" spans="2:6" ht="17.399999999999999" x14ac:dyDescent="0.3">
      <c r="B85" s="4" t="s">
        <v>16</v>
      </c>
      <c r="C85" s="7"/>
      <c r="E85" s="17"/>
      <c r="F85" s="18">
        <f>F354</f>
        <v>0</v>
      </c>
    </row>
    <row r="86" spans="2:6" ht="17.399999999999999" x14ac:dyDescent="0.3">
      <c r="B86" s="19"/>
      <c r="C86" s="7"/>
    </row>
    <row r="87" spans="2:6" ht="17.399999999999999" x14ac:dyDescent="0.3">
      <c r="B87" s="4" t="s">
        <v>17</v>
      </c>
      <c r="C87" s="7"/>
      <c r="E87" s="17"/>
      <c r="F87" s="18">
        <f>F400</f>
        <v>0</v>
      </c>
    </row>
    <row r="88" spans="2:6" ht="17.399999999999999" x14ac:dyDescent="0.3">
      <c r="C88" s="7"/>
    </row>
    <row r="89" spans="2:6" ht="17.399999999999999" x14ac:dyDescent="0.3">
      <c r="C89" s="7"/>
    </row>
    <row r="90" spans="2:6" ht="17.399999999999999" x14ac:dyDescent="0.3">
      <c r="C90" s="7"/>
    </row>
    <row r="91" spans="2:6" ht="17.399999999999999" x14ac:dyDescent="0.3">
      <c r="C91" s="7"/>
    </row>
    <row r="92" spans="2:6" ht="17.399999999999999" x14ac:dyDescent="0.3">
      <c r="C92" s="7"/>
    </row>
    <row r="93" spans="2:6" ht="17.399999999999999" x14ac:dyDescent="0.3">
      <c r="C93" s="7"/>
    </row>
    <row r="94" spans="2:6" ht="17.399999999999999" x14ac:dyDescent="0.3">
      <c r="C94" s="7"/>
    </row>
    <row r="95" spans="2:6" ht="17.399999999999999" x14ac:dyDescent="0.3">
      <c r="B95" s="20" t="s">
        <v>18</v>
      </c>
      <c r="C95" s="7"/>
      <c r="E95" s="21"/>
      <c r="F95" s="22">
        <f>SUM(F77:F87)</f>
        <v>0</v>
      </c>
    </row>
    <row r="96" spans="2:6" ht="17.399999999999999" x14ac:dyDescent="0.3">
      <c r="B96" s="4"/>
      <c r="C96" s="7"/>
      <c r="E96" s="15"/>
      <c r="F96" s="23"/>
    </row>
    <row r="97" spans="1:6" ht="17.399999999999999" x14ac:dyDescent="0.3">
      <c r="B97" s="4"/>
      <c r="C97" s="7"/>
      <c r="E97" s="15"/>
      <c r="F97" s="23"/>
    </row>
    <row r="98" spans="1:6" ht="17.399999999999999" x14ac:dyDescent="0.3">
      <c r="B98" s="24" t="s">
        <v>19</v>
      </c>
      <c r="C98" s="7"/>
      <c r="E98" s="21"/>
      <c r="F98" s="22">
        <f>F95*0.25</f>
        <v>0</v>
      </c>
    </row>
    <row r="99" spans="1:6" ht="17.399999999999999" x14ac:dyDescent="0.3">
      <c r="B99" s="19"/>
      <c r="C99" s="7"/>
    </row>
    <row r="100" spans="1:6" ht="17.399999999999999" x14ac:dyDescent="0.3">
      <c r="B100" s="7" t="s">
        <v>20</v>
      </c>
      <c r="C100" s="7"/>
      <c r="E100" s="21"/>
      <c r="F100" s="22">
        <f>SUM(F95+F98)</f>
        <v>0</v>
      </c>
    </row>
    <row r="101" spans="1:6" ht="17.399999999999999" x14ac:dyDescent="0.3">
      <c r="B101" s="19"/>
      <c r="C101" s="7"/>
    </row>
    <row r="102" spans="1:6" ht="17.399999999999999" x14ac:dyDescent="0.3">
      <c r="C102" s="7"/>
    </row>
    <row r="103" spans="1:6" ht="17.399999999999999" x14ac:dyDescent="0.3">
      <c r="C103" s="7"/>
    </row>
    <row r="104" spans="1:6" ht="17.399999999999999" x14ac:dyDescent="0.3">
      <c r="C104" s="7"/>
    </row>
    <row r="105" spans="1:6" ht="17.399999999999999" x14ac:dyDescent="0.3">
      <c r="C105" s="7"/>
    </row>
    <row r="106" spans="1:6" ht="17.399999999999999" x14ac:dyDescent="0.3">
      <c r="C106" s="7"/>
      <c r="E106" s="2" t="s">
        <v>91</v>
      </c>
    </row>
    <row r="107" spans="1:6" ht="17.399999999999999" x14ac:dyDescent="0.3">
      <c r="C107" s="7"/>
    </row>
    <row r="108" spans="1:6" ht="17.399999999999999" x14ac:dyDescent="0.3">
      <c r="C108" s="7"/>
    </row>
    <row r="109" spans="1:6" ht="26.4" x14ac:dyDescent="0.25">
      <c r="A109" s="26" t="s">
        <v>21</v>
      </c>
      <c r="B109" s="26" t="s">
        <v>22</v>
      </c>
      <c r="C109" s="26" t="s">
        <v>23</v>
      </c>
      <c r="D109" s="27" t="s">
        <v>24</v>
      </c>
      <c r="E109" s="27" t="s">
        <v>25</v>
      </c>
      <c r="F109" s="27" t="s">
        <v>26</v>
      </c>
    </row>
    <row r="110" spans="1:6" x14ac:dyDescent="0.25">
      <c r="A110" s="28"/>
      <c r="B110" s="28"/>
      <c r="C110" s="28"/>
      <c r="D110" s="29"/>
      <c r="E110" s="29"/>
      <c r="F110" s="29"/>
    </row>
    <row r="111" spans="1:6" ht="15.6" x14ac:dyDescent="0.25">
      <c r="A111" s="28"/>
      <c r="B111" s="30" t="s">
        <v>27</v>
      </c>
      <c r="C111" s="28"/>
      <c r="D111" s="29"/>
      <c r="E111" s="29"/>
      <c r="F111" s="29"/>
    </row>
    <row r="112" spans="1:6" x14ac:dyDescent="0.25">
      <c r="A112" s="28"/>
      <c r="B112" s="28"/>
      <c r="C112" s="28"/>
      <c r="D112" s="29"/>
      <c r="E112" s="29"/>
      <c r="F112" s="29"/>
    </row>
    <row r="113" spans="1:6" x14ac:dyDescent="0.25">
      <c r="A113" s="28"/>
      <c r="B113" s="28"/>
      <c r="C113" s="28"/>
      <c r="D113" s="29"/>
      <c r="E113" s="29"/>
      <c r="F113" s="29"/>
    </row>
    <row r="114" spans="1:6" x14ac:dyDescent="0.25">
      <c r="B114" s="9" t="s">
        <v>28</v>
      </c>
      <c r="C114" s="25"/>
    </row>
    <row r="115" spans="1:6" ht="15.6" x14ac:dyDescent="0.3">
      <c r="B115" s="8"/>
      <c r="C115" s="25"/>
    </row>
    <row r="116" spans="1:6" ht="52.8" x14ac:dyDescent="0.25">
      <c r="A116" s="31" t="s">
        <v>29</v>
      </c>
      <c r="B116" s="32" t="s">
        <v>30</v>
      </c>
      <c r="C116" s="33" t="s">
        <v>31</v>
      </c>
      <c r="D116" s="34">
        <f>60</f>
        <v>60</v>
      </c>
      <c r="E116" s="35"/>
      <c r="F116" s="35">
        <f>D116*E116</f>
        <v>0</v>
      </c>
    </row>
    <row r="117" spans="1:6" ht="15.6" x14ac:dyDescent="0.3">
      <c r="B117" s="8"/>
      <c r="C117" s="25"/>
    </row>
    <row r="118" spans="1:6" ht="39.6" x14ac:dyDescent="0.25">
      <c r="A118" s="31" t="s">
        <v>32</v>
      </c>
      <c r="B118" s="32" t="s">
        <v>33</v>
      </c>
      <c r="C118" s="33" t="s">
        <v>31</v>
      </c>
      <c r="D118" s="34">
        <f>2.5+1.6*4</f>
        <v>8.9</v>
      </c>
      <c r="E118" s="35"/>
      <c r="F118" s="35">
        <f>D118*E118</f>
        <v>0</v>
      </c>
    </row>
    <row r="119" spans="1:6" ht="15.6" x14ac:dyDescent="0.3">
      <c r="B119" s="8"/>
      <c r="C119" s="25"/>
    </row>
    <row r="120" spans="1:6" ht="79.2" x14ac:dyDescent="0.25">
      <c r="A120" s="31" t="s">
        <v>34</v>
      </c>
      <c r="B120" s="32" t="s">
        <v>35</v>
      </c>
      <c r="C120" s="33" t="s">
        <v>36</v>
      </c>
      <c r="D120" s="34">
        <f>55*2.4</f>
        <v>132</v>
      </c>
      <c r="E120" s="35"/>
      <c r="F120" s="35">
        <f>D120*E120</f>
        <v>0</v>
      </c>
    </row>
    <row r="121" spans="1:6" ht="15.6" x14ac:dyDescent="0.3">
      <c r="B121" s="8"/>
      <c r="C121" s="25"/>
    </row>
    <row r="122" spans="1:6" ht="66" x14ac:dyDescent="0.25">
      <c r="A122" s="31" t="s">
        <v>37</v>
      </c>
      <c r="B122" s="36" t="s">
        <v>38</v>
      </c>
      <c r="C122" s="37" t="s">
        <v>39</v>
      </c>
      <c r="D122" s="34">
        <f>132*0.12*1.4</f>
        <v>22.175999999999998</v>
      </c>
      <c r="E122" s="38"/>
      <c r="F122" s="39">
        <f>D122*E122</f>
        <v>0</v>
      </c>
    </row>
    <row r="123" spans="1:6" ht="15.6" x14ac:dyDescent="0.3">
      <c r="B123" s="8"/>
      <c r="C123" s="25"/>
    </row>
    <row r="124" spans="1:6" x14ac:dyDescent="0.25">
      <c r="A124" s="31"/>
      <c r="B124" s="9" t="s">
        <v>40</v>
      </c>
      <c r="C124" s="37"/>
      <c r="D124" s="40"/>
      <c r="E124" s="41"/>
      <c r="F124" s="42">
        <f>SUM(F116:F123)</f>
        <v>0</v>
      </c>
    </row>
    <row r="125" spans="1:6" x14ac:dyDescent="0.25">
      <c r="A125" s="31"/>
      <c r="B125" s="43"/>
      <c r="C125" s="37"/>
      <c r="D125" s="34"/>
      <c r="E125" s="35"/>
      <c r="F125" s="35"/>
    </row>
    <row r="126" spans="1:6" x14ac:dyDescent="0.25">
      <c r="A126" s="31"/>
      <c r="B126" s="43"/>
      <c r="C126" s="37"/>
      <c r="D126" s="34"/>
      <c r="E126" s="35"/>
      <c r="F126" s="35"/>
    </row>
    <row r="127" spans="1:6" x14ac:dyDescent="0.25">
      <c r="A127" s="31"/>
      <c r="B127" s="9" t="s">
        <v>41</v>
      </c>
      <c r="C127" s="37"/>
      <c r="D127" s="34"/>
      <c r="E127" s="35"/>
      <c r="F127" s="35"/>
    </row>
    <row r="128" spans="1:6" x14ac:dyDescent="0.25">
      <c r="A128" s="31"/>
      <c r="B128" s="43"/>
      <c r="C128" s="37"/>
      <c r="D128" s="34"/>
      <c r="E128" s="35"/>
      <c r="F128" s="35"/>
    </row>
    <row r="129" spans="1:6" ht="66" x14ac:dyDescent="0.25">
      <c r="A129" s="31" t="s">
        <v>42</v>
      </c>
      <c r="B129" s="43" t="s">
        <v>43</v>
      </c>
      <c r="C129" s="37" t="s">
        <v>39</v>
      </c>
      <c r="D129" s="34">
        <f>60*2.6*0.25*1.05</f>
        <v>40.950000000000003</v>
      </c>
      <c r="E129" s="35"/>
      <c r="F129" s="35">
        <f>D129*E129</f>
        <v>0</v>
      </c>
    </row>
    <row r="130" spans="1:6" x14ac:dyDescent="0.25">
      <c r="A130" s="31"/>
      <c r="B130" s="43"/>
      <c r="C130" s="37"/>
      <c r="D130" s="34"/>
      <c r="E130" s="35"/>
      <c r="F130" s="35"/>
    </row>
    <row r="131" spans="1:6" ht="52.8" x14ac:dyDescent="0.25">
      <c r="A131" s="31" t="s">
        <v>44</v>
      </c>
      <c r="B131" s="43" t="s">
        <v>45</v>
      </c>
      <c r="C131" s="37"/>
      <c r="D131" s="34"/>
      <c r="E131" s="35"/>
      <c r="F131" s="35"/>
    </row>
    <row r="132" spans="1:6" x14ac:dyDescent="0.25">
      <c r="A132" s="31"/>
      <c r="B132" s="43" t="s">
        <v>46</v>
      </c>
      <c r="C132" s="37" t="s">
        <v>36</v>
      </c>
      <c r="D132" s="34">
        <f>60*2.6</f>
        <v>156</v>
      </c>
      <c r="E132" s="35"/>
      <c r="F132" s="35">
        <f>D132*E132</f>
        <v>0</v>
      </c>
    </row>
    <row r="133" spans="1:6" x14ac:dyDescent="0.25">
      <c r="A133" s="31"/>
      <c r="B133" s="43"/>
      <c r="C133" s="37"/>
      <c r="D133" s="34"/>
      <c r="E133" s="35"/>
      <c r="F133" s="35"/>
    </row>
    <row r="134" spans="1:6" ht="79.2" x14ac:dyDescent="0.25">
      <c r="A134" s="31" t="s">
        <v>47</v>
      </c>
      <c r="B134" s="43" t="s">
        <v>48</v>
      </c>
      <c r="C134" s="37" t="s">
        <v>36</v>
      </c>
      <c r="D134" s="34">
        <f>60*2*0.5</f>
        <v>60</v>
      </c>
      <c r="E134" s="35"/>
      <c r="F134" s="35">
        <f>D134*E134</f>
        <v>0</v>
      </c>
    </row>
    <row r="135" spans="1:6" ht="15.6" x14ac:dyDescent="0.3">
      <c r="B135" s="8"/>
      <c r="C135" s="25"/>
    </row>
    <row r="136" spans="1:6" ht="66" x14ac:dyDescent="0.25">
      <c r="A136" s="31" t="s">
        <v>49</v>
      </c>
      <c r="B136" s="36" t="s">
        <v>50</v>
      </c>
      <c r="C136" s="37" t="s">
        <v>39</v>
      </c>
      <c r="D136" s="44">
        <f>40.95*1.25-60*0.1</f>
        <v>45.1875</v>
      </c>
      <c r="E136" s="38"/>
      <c r="F136" s="39">
        <f>D136*E136</f>
        <v>0</v>
      </c>
    </row>
    <row r="137" spans="1:6" ht="15.6" x14ac:dyDescent="0.3">
      <c r="B137" s="8"/>
      <c r="C137" s="25"/>
    </row>
    <row r="138" spans="1:6" x14ac:dyDescent="0.25">
      <c r="A138" s="31"/>
      <c r="B138" s="9" t="s">
        <v>51</v>
      </c>
      <c r="C138" s="37"/>
      <c r="D138" s="40"/>
      <c r="E138" s="41"/>
      <c r="F138" s="42">
        <f>SUM(F129:F136)</f>
        <v>0</v>
      </c>
    </row>
    <row r="139" spans="1:6" x14ac:dyDescent="0.25">
      <c r="A139" s="31"/>
      <c r="B139" s="43"/>
      <c r="C139" s="37"/>
      <c r="D139" s="34"/>
      <c r="E139" s="35"/>
      <c r="F139" s="35"/>
    </row>
    <row r="140" spans="1:6" x14ac:dyDescent="0.25">
      <c r="A140" s="31"/>
      <c r="B140" s="43"/>
      <c r="C140" s="37"/>
      <c r="D140" s="34"/>
      <c r="E140" s="35"/>
      <c r="F140" s="35"/>
    </row>
    <row r="141" spans="1:6" x14ac:dyDescent="0.25">
      <c r="A141" s="31"/>
      <c r="B141" s="45" t="s">
        <v>52</v>
      </c>
      <c r="C141" s="37"/>
      <c r="D141" s="34"/>
      <c r="E141" s="35"/>
      <c r="F141" s="35"/>
    </row>
    <row r="142" spans="1:6" x14ac:dyDescent="0.25">
      <c r="A142" s="31"/>
      <c r="B142" s="43"/>
      <c r="C142" s="37"/>
      <c r="D142" s="34"/>
      <c r="E142" s="35"/>
      <c r="F142" s="35"/>
    </row>
    <row r="143" spans="1:6" ht="79.2" x14ac:dyDescent="0.25">
      <c r="A143" s="31" t="s">
        <v>53</v>
      </c>
      <c r="B143" s="43" t="s">
        <v>54</v>
      </c>
      <c r="C143" s="37" t="s">
        <v>39</v>
      </c>
      <c r="D143" s="34">
        <f>60*2.6*0.25</f>
        <v>39</v>
      </c>
      <c r="E143" s="35"/>
      <c r="F143" s="35">
        <f>D143*E143</f>
        <v>0</v>
      </c>
    </row>
    <row r="144" spans="1:6" x14ac:dyDescent="0.25">
      <c r="A144" s="31"/>
      <c r="B144" s="43"/>
      <c r="C144" s="37"/>
      <c r="D144" s="34"/>
      <c r="E144" s="35"/>
      <c r="F144" s="35"/>
    </row>
    <row r="145" spans="1:6" ht="92.4" x14ac:dyDescent="0.25">
      <c r="A145" s="31" t="s">
        <v>55</v>
      </c>
      <c r="B145" s="46" t="s">
        <v>56</v>
      </c>
      <c r="C145" s="37" t="s">
        <v>57</v>
      </c>
      <c r="D145" s="34">
        <f>60*2</f>
        <v>120</v>
      </c>
      <c r="E145" s="35"/>
      <c r="F145" s="35">
        <f>D145*E145</f>
        <v>0</v>
      </c>
    </row>
    <row r="146" spans="1:6" x14ac:dyDescent="0.25">
      <c r="A146" s="31"/>
      <c r="B146" s="43"/>
      <c r="C146" s="37"/>
      <c r="D146" s="34"/>
      <c r="E146" s="35"/>
      <c r="F146" s="35"/>
    </row>
    <row r="147" spans="1:6" ht="39.6" x14ac:dyDescent="0.25">
      <c r="A147" s="31" t="s">
        <v>58</v>
      </c>
      <c r="B147" s="43" t="s">
        <v>59</v>
      </c>
      <c r="C147" s="37" t="s">
        <v>36</v>
      </c>
      <c r="D147" s="47">
        <f>60*2.2</f>
        <v>132</v>
      </c>
      <c r="E147" s="39"/>
      <c r="F147" s="35">
        <f>D147*E147</f>
        <v>0</v>
      </c>
    </row>
    <row r="148" spans="1:6" x14ac:dyDescent="0.25">
      <c r="A148" s="31"/>
      <c r="B148" s="43"/>
      <c r="C148" s="37"/>
      <c r="D148" s="34"/>
      <c r="E148" s="35"/>
      <c r="F148" s="35"/>
    </row>
    <row r="149" spans="1:6" ht="39.6" x14ac:dyDescent="0.25">
      <c r="A149" s="31" t="s">
        <v>60</v>
      </c>
      <c r="B149" s="43" t="s">
        <v>61</v>
      </c>
      <c r="C149" s="37" t="s">
        <v>36</v>
      </c>
      <c r="D149" s="47">
        <f>60*2.2</f>
        <v>132</v>
      </c>
      <c r="E149" s="39"/>
      <c r="F149" s="35">
        <f>D149*E149</f>
        <v>0</v>
      </c>
    </row>
    <row r="150" spans="1:6" x14ac:dyDescent="0.25">
      <c r="A150" s="31"/>
      <c r="B150" s="43"/>
      <c r="C150" s="37"/>
      <c r="D150" s="34"/>
      <c r="E150" s="35"/>
      <c r="F150" s="35"/>
    </row>
    <row r="151" spans="1:6" x14ac:dyDescent="0.25">
      <c r="A151" s="31"/>
      <c r="B151" s="45" t="s">
        <v>62</v>
      </c>
      <c r="C151" s="37"/>
      <c r="D151" s="40"/>
      <c r="E151" s="41"/>
      <c r="F151" s="42">
        <f>SUM(F143:F150)</f>
        <v>0</v>
      </c>
    </row>
    <row r="152" spans="1:6" x14ac:dyDescent="0.25">
      <c r="A152" s="28"/>
      <c r="B152" s="28"/>
      <c r="C152" s="28"/>
      <c r="D152" s="29"/>
      <c r="E152" s="29"/>
      <c r="F152" s="29"/>
    </row>
    <row r="153" spans="1:6" x14ac:dyDescent="0.25">
      <c r="A153" s="28"/>
      <c r="B153" s="28"/>
      <c r="C153" s="28"/>
      <c r="D153" s="29"/>
      <c r="E153" s="29"/>
      <c r="F153" s="29"/>
    </row>
    <row r="154" spans="1:6" ht="15.6" x14ac:dyDescent="0.25">
      <c r="A154" s="28"/>
      <c r="B154" s="30" t="s">
        <v>63</v>
      </c>
      <c r="C154" s="28"/>
      <c r="D154" s="48"/>
      <c r="E154" s="48"/>
      <c r="F154" s="49">
        <f>F124+F138+F151</f>
        <v>0</v>
      </c>
    </row>
    <row r="155" spans="1:6" x14ac:dyDescent="0.25">
      <c r="A155" s="28"/>
      <c r="B155" s="28"/>
      <c r="C155" s="28"/>
      <c r="D155" s="29"/>
      <c r="E155" s="29"/>
      <c r="F155" s="29"/>
    </row>
    <row r="156" spans="1:6" x14ac:dyDescent="0.25">
      <c r="A156" s="28"/>
      <c r="B156" s="28"/>
      <c r="C156" s="28"/>
      <c r="D156" s="29"/>
      <c r="E156" s="29"/>
      <c r="F156" s="29"/>
    </row>
    <row r="157" spans="1:6" x14ac:dyDescent="0.25">
      <c r="A157" s="28"/>
      <c r="B157" s="28"/>
      <c r="C157" s="28"/>
      <c r="D157" s="29"/>
      <c r="E157" s="29"/>
      <c r="F157" s="29"/>
    </row>
    <row r="158" spans="1:6" x14ac:dyDescent="0.25">
      <c r="A158" s="28"/>
      <c r="B158" s="28"/>
      <c r="C158" s="28"/>
      <c r="D158" s="29"/>
      <c r="E158" s="29"/>
      <c r="F158" s="29"/>
    </row>
    <row r="159" spans="1:6" x14ac:dyDescent="0.25">
      <c r="A159" s="28"/>
      <c r="B159" s="28"/>
      <c r="C159" s="28"/>
      <c r="D159" s="29"/>
      <c r="E159" s="29"/>
      <c r="F159" s="29"/>
    </row>
    <row r="160" spans="1:6" ht="15.6" x14ac:dyDescent="0.25">
      <c r="A160" s="28"/>
      <c r="B160" s="30" t="s">
        <v>64</v>
      </c>
      <c r="C160" s="28"/>
      <c r="D160" s="29"/>
      <c r="E160" s="29"/>
      <c r="F160" s="29"/>
    </row>
    <row r="161" spans="1:6" x14ac:dyDescent="0.25">
      <c r="A161" s="28"/>
      <c r="B161" s="28"/>
      <c r="C161" s="28"/>
      <c r="D161" s="29"/>
      <c r="E161" s="29"/>
      <c r="F161" s="29"/>
    </row>
    <row r="162" spans="1:6" x14ac:dyDescent="0.25">
      <c r="A162" s="28"/>
      <c r="B162" s="28"/>
      <c r="C162" s="28"/>
      <c r="D162" s="29"/>
      <c r="E162" s="29"/>
      <c r="F162" s="29"/>
    </row>
    <row r="163" spans="1:6" x14ac:dyDescent="0.25">
      <c r="B163" s="9" t="s">
        <v>28</v>
      </c>
      <c r="C163" s="25"/>
    </row>
    <row r="164" spans="1:6" ht="15.6" x14ac:dyDescent="0.3">
      <c r="B164" s="8"/>
      <c r="C164" s="25"/>
    </row>
    <row r="165" spans="1:6" ht="52.8" x14ac:dyDescent="0.25">
      <c r="A165" s="31" t="s">
        <v>29</v>
      </c>
      <c r="B165" s="32" t="s">
        <v>30</v>
      </c>
      <c r="C165" s="33" t="s">
        <v>31</v>
      </c>
      <c r="D165" s="34">
        <f>74</f>
        <v>74</v>
      </c>
      <c r="E165" s="35"/>
      <c r="F165" s="35">
        <f>D165*E165</f>
        <v>0</v>
      </c>
    </row>
    <row r="166" spans="1:6" ht="15.6" x14ac:dyDescent="0.3">
      <c r="B166" s="8"/>
      <c r="C166" s="25"/>
    </row>
    <row r="167" spans="1:6" ht="66" x14ac:dyDescent="0.25">
      <c r="A167" s="31" t="s">
        <v>32</v>
      </c>
      <c r="B167" s="32" t="s">
        <v>65</v>
      </c>
      <c r="C167" s="33" t="s">
        <v>31</v>
      </c>
      <c r="D167" s="34">
        <f>2*4</f>
        <v>8</v>
      </c>
      <c r="E167" s="35"/>
      <c r="F167" s="35">
        <f>D167*E167</f>
        <v>0</v>
      </c>
    </row>
    <row r="168" spans="1:6" ht="15.6" x14ac:dyDescent="0.3">
      <c r="B168" s="8"/>
      <c r="C168" s="25"/>
    </row>
    <row r="169" spans="1:6" ht="79.2" x14ac:dyDescent="0.25">
      <c r="A169" s="31" t="s">
        <v>37</v>
      </c>
      <c r="B169" s="36" t="s">
        <v>66</v>
      </c>
      <c r="C169" s="37" t="s">
        <v>39</v>
      </c>
      <c r="D169" s="34">
        <f>8*0.15*0.2*1.4</f>
        <v>0.33599999999999997</v>
      </c>
      <c r="E169" s="38"/>
      <c r="F169" s="39">
        <f>D169*E169</f>
        <v>0</v>
      </c>
    </row>
    <row r="170" spans="1:6" ht="15.6" x14ac:dyDescent="0.3">
      <c r="B170" s="8"/>
      <c r="C170" s="25"/>
    </row>
    <row r="171" spans="1:6" x14ac:dyDescent="0.25">
      <c r="A171" s="31"/>
      <c r="B171" s="9" t="s">
        <v>40</v>
      </c>
      <c r="C171" s="37"/>
      <c r="D171" s="40"/>
      <c r="E171" s="41"/>
      <c r="F171" s="42">
        <f>SUM(F165:F170)</f>
        <v>0</v>
      </c>
    </row>
    <row r="172" spans="1:6" x14ac:dyDescent="0.25">
      <c r="A172" s="28"/>
      <c r="B172" s="28"/>
      <c r="C172" s="28"/>
      <c r="D172" s="29"/>
      <c r="E172" s="29"/>
      <c r="F172" s="29"/>
    </row>
    <row r="173" spans="1:6" x14ac:dyDescent="0.25">
      <c r="A173" s="28"/>
      <c r="B173" s="28"/>
      <c r="C173" s="28"/>
      <c r="D173" s="29"/>
      <c r="E173" s="29"/>
      <c r="F173" s="29"/>
    </row>
    <row r="174" spans="1:6" x14ac:dyDescent="0.25">
      <c r="A174" s="31"/>
      <c r="B174" s="9" t="s">
        <v>41</v>
      </c>
      <c r="C174" s="37"/>
      <c r="D174" s="34"/>
      <c r="E174" s="35"/>
      <c r="F174" s="35"/>
    </row>
    <row r="175" spans="1:6" x14ac:dyDescent="0.25">
      <c r="A175" s="31"/>
      <c r="B175" s="43"/>
      <c r="C175" s="37"/>
      <c r="D175" s="34"/>
      <c r="E175" s="35"/>
      <c r="F175" s="35"/>
    </row>
    <row r="176" spans="1:6" ht="79.2" x14ac:dyDescent="0.25">
      <c r="A176" s="31" t="s">
        <v>42</v>
      </c>
      <c r="B176" s="43" t="s">
        <v>67</v>
      </c>
      <c r="C176" s="37" t="s">
        <v>39</v>
      </c>
      <c r="D176" s="34">
        <f>74*1.4*0.35*0.2</f>
        <v>7.2519999999999998</v>
      </c>
      <c r="E176" s="35"/>
      <c r="F176" s="35">
        <f>D176*E176</f>
        <v>0</v>
      </c>
    </row>
    <row r="177" spans="1:6" x14ac:dyDescent="0.25">
      <c r="A177" s="31"/>
      <c r="B177" s="43"/>
      <c r="C177" s="37"/>
      <c r="D177" s="34"/>
      <c r="E177" s="35"/>
      <c r="F177" s="35"/>
    </row>
    <row r="178" spans="1:6" ht="79.2" x14ac:dyDescent="0.25">
      <c r="A178" s="31" t="s">
        <v>44</v>
      </c>
      <c r="B178" s="43" t="s">
        <v>68</v>
      </c>
      <c r="C178" s="37" t="s">
        <v>39</v>
      </c>
      <c r="D178" s="34">
        <f>74*1.4*0.35*0.8</f>
        <v>29.007999999999999</v>
      </c>
      <c r="E178" s="35"/>
      <c r="F178" s="35">
        <f>D178*E178</f>
        <v>0</v>
      </c>
    </row>
    <row r="179" spans="1:6" x14ac:dyDescent="0.25">
      <c r="A179" s="31"/>
      <c r="B179" s="43"/>
      <c r="C179" s="37"/>
      <c r="D179" s="34"/>
      <c r="E179" s="35"/>
      <c r="F179" s="35"/>
    </row>
    <row r="180" spans="1:6" ht="52.8" x14ac:dyDescent="0.25">
      <c r="A180" s="31" t="s">
        <v>47</v>
      </c>
      <c r="B180" s="43" t="s">
        <v>45</v>
      </c>
      <c r="C180" s="37"/>
      <c r="D180" s="34"/>
      <c r="E180" s="35"/>
      <c r="F180" s="35"/>
    </row>
    <row r="181" spans="1:6" x14ac:dyDescent="0.25">
      <c r="A181" s="31"/>
      <c r="B181" s="43" t="s">
        <v>46</v>
      </c>
      <c r="C181" s="37" t="s">
        <v>36</v>
      </c>
      <c r="D181" s="34">
        <f>74*1.4</f>
        <v>103.6</v>
      </c>
      <c r="E181" s="35"/>
      <c r="F181" s="35">
        <f>D181*E181</f>
        <v>0</v>
      </c>
    </row>
    <row r="182" spans="1:6" x14ac:dyDescent="0.25">
      <c r="A182" s="31"/>
      <c r="B182" s="43"/>
      <c r="C182" s="37"/>
      <c r="D182" s="34"/>
      <c r="E182" s="35"/>
      <c r="F182" s="35"/>
    </row>
    <row r="183" spans="1:6" ht="79.2" x14ac:dyDescent="0.25">
      <c r="A183" s="31" t="s">
        <v>49</v>
      </c>
      <c r="B183" s="43" t="s">
        <v>48</v>
      </c>
      <c r="C183" s="37" t="s">
        <v>36</v>
      </c>
      <c r="D183" s="34">
        <f>74*2*0.5</f>
        <v>74</v>
      </c>
      <c r="E183" s="35"/>
      <c r="F183" s="35">
        <f>D183*E183</f>
        <v>0</v>
      </c>
    </row>
    <row r="184" spans="1:6" ht="15.6" x14ac:dyDescent="0.3">
      <c r="B184" s="8"/>
      <c r="C184" s="25"/>
    </row>
    <row r="185" spans="1:6" ht="66" x14ac:dyDescent="0.25">
      <c r="A185" s="31" t="s">
        <v>69</v>
      </c>
      <c r="B185" s="36" t="s">
        <v>50</v>
      </c>
      <c r="C185" s="37" t="s">
        <v>39</v>
      </c>
      <c r="D185" s="44">
        <f>(7.25+29.01)*1.25-74*0.1</f>
        <v>37.925000000000004</v>
      </c>
      <c r="E185" s="38"/>
      <c r="F185" s="39">
        <f>D185*E185</f>
        <v>0</v>
      </c>
    </row>
    <row r="186" spans="1:6" ht="15.6" x14ac:dyDescent="0.3">
      <c r="B186" s="8"/>
      <c r="C186" s="25"/>
    </row>
    <row r="187" spans="1:6" x14ac:dyDescent="0.25">
      <c r="A187" s="31"/>
      <c r="B187" s="9" t="s">
        <v>51</v>
      </c>
      <c r="C187" s="37"/>
      <c r="D187" s="40"/>
      <c r="E187" s="41"/>
      <c r="F187" s="42">
        <f>SUM(F176:F185)</f>
        <v>0</v>
      </c>
    </row>
    <row r="188" spans="1:6" x14ac:dyDescent="0.25">
      <c r="A188" s="28"/>
      <c r="B188" s="28"/>
      <c r="C188" s="28"/>
      <c r="D188" s="29"/>
      <c r="E188" s="29"/>
      <c r="F188" s="29"/>
    </row>
    <row r="189" spans="1:6" x14ac:dyDescent="0.25">
      <c r="A189" s="28"/>
      <c r="B189" s="28"/>
      <c r="C189" s="28"/>
      <c r="D189" s="29"/>
      <c r="E189" s="29"/>
      <c r="F189" s="29"/>
    </row>
    <row r="190" spans="1:6" x14ac:dyDescent="0.25">
      <c r="A190" s="50"/>
      <c r="B190" s="9" t="s">
        <v>70</v>
      </c>
      <c r="C190" s="37"/>
      <c r="D190" s="34"/>
      <c r="E190" s="35"/>
      <c r="F190" s="35"/>
    </row>
    <row r="191" spans="1:6" x14ac:dyDescent="0.25">
      <c r="A191" s="50"/>
      <c r="B191" s="43"/>
      <c r="C191" s="37"/>
      <c r="D191" s="34"/>
      <c r="E191" s="35"/>
      <c r="F191" s="35"/>
    </row>
    <row r="192" spans="1:6" ht="52.8" x14ac:dyDescent="0.25">
      <c r="A192" s="50" t="s">
        <v>53</v>
      </c>
      <c r="B192" s="43" t="s">
        <v>71</v>
      </c>
      <c r="C192" s="37" t="s">
        <v>36</v>
      </c>
      <c r="D192" s="47">
        <f>74*0.12*2</f>
        <v>17.759999999999998</v>
      </c>
      <c r="E192" s="39"/>
      <c r="F192" s="35">
        <f>D192*E192</f>
        <v>0</v>
      </c>
    </row>
    <row r="193" spans="1:6" ht="15.6" x14ac:dyDescent="0.3">
      <c r="B193" s="8"/>
      <c r="C193" s="25"/>
    </row>
    <row r="194" spans="1:6" x14ac:dyDescent="0.25">
      <c r="A194" s="50"/>
      <c r="B194" s="9" t="s">
        <v>72</v>
      </c>
      <c r="C194" s="37"/>
      <c r="D194" s="51"/>
      <c r="E194" s="52"/>
      <c r="F194" s="53">
        <f>SUM(F192:F193)</f>
        <v>0</v>
      </c>
    </row>
    <row r="195" spans="1:6" x14ac:dyDescent="0.25">
      <c r="A195" s="28"/>
      <c r="B195" s="28"/>
      <c r="C195" s="28"/>
      <c r="D195" s="29"/>
      <c r="E195" s="29"/>
      <c r="F195" s="29"/>
    </row>
    <row r="196" spans="1:6" x14ac:dyDescent="0.25">
      <c r="A196" s="28"/>
      <c r="B196" s="28"/>
      <c r="C196" s="28"/>
      <c r="D196" s="29"/>
      <c r="E196" s="29"/>
      <c r="F196" s="29"/>
    </row>
    <row r="197" spans="1:6" x14ac:dyDescent="0.25">
      <c r="A197" s="31"/>
      <c r="B197" s="45" t="s">
        <v>73</v>
      </c>
      <c r="C197" s="37"/>
      <c r="D197" s="34"/>
      <c r="E197" s="35"/>
      <c r="F197" s="35"/>
    </row>
    <row r="198" spans="1:6" x14ac:dyDescent="0.25">
      <c r="A198" s="31"/>
      <c r="B198" s="43"/>
      <c r="C198" s="37"/>
      <c r="D198" s="34"/>
      <c r="E198" s="35"/>
      <c r="F198" s="35"/>
    </row>
    <row r="199" spans="1:6" ht="79.2" x14ac:dyDescent="0.25">
      <c r="A199" s="31" t="s">
        <v>74</v>
      </c>
      <c r="B199" s="43" t="s">
        <v>75</v>
      </c>
      <c r="C199" s="37" t="s">
        <v>39</v>
      </c>
      <c r="D199" s="34">
        <f>74*1.4*0.2</f>
        <v>20.72</v>
      </c>
      <c r="E199" s="35"/>
      <c r="F199" s="35">
        <f>D199*E199</f>
        <v>0</v>
      </c>
    </row>
    <row r="200" spans="1:6" x14ac:dyDescent="0.25">
      <c r="A200" s="31"/>
      <c r="B200" s="43"/>
      <c r="C200" s="37"/>
      <c r="D200" s="34"/>
      <c r="E200" s="35"/>
      <c r="F200" s="35"/>
    </row>
    <row r="201" spans="1:6" ht="118.8" x14ac:dyDescent="0.25">
      <c r="A201" s="31" t="s">
        <v>76</v>
      </c>
      <c r="B201" s="43" t="s">
        <v>77</v>
      </c>
      <c r="C201" s="37" t="s">
        <v>39</v>
      </c>
      <c r="D201" s="47">
        <f>74*1.2*0.12*1.05</f>
        <v>11.188799999999999</v>
      </c>
      <c r="E201" s="39"/>
      <c r="F201" s="35">
        <f>D201*E201</f>
        <v>0</v>
      </c>
    </row>
    <row r="202" spans="1:6" x14ac:dyDescent="0.25">
      <c r="A202" s="31"/>
      <c r="B202" s="43"/>
      <c r="C202" s="37"/>
      <c r="D202" s="34"/>
      <c r="E202" s="35"/>
      <c r="F202" s="35"/>
    </row>
    <row r="203" spans="1:6" x14ac:dyDescent="0.25">
      <c r="A203" s="31"/>
      <c r="B203" s="45" t="s">
        <v>62</v>
      </c>
      <c r="C203" s="37"/>
      <c r="D203" s="40"/>
      <c r="E203" s="41"/>
      <c r="F203" s="42">
        <f>SUM(F199:F202)</f>
        <v>0</v>
      </c>
    </row>
    <row r="204" spans="1:6" x14ac:dyDescent="0.25">
      <c r="A204" s="28"/>
      <c r="B204" s="28"/>
      <c r="C204" s="28"/>
      <c r="D204" s="29"/>
      <c r="E204" s="29"/>
      <c r="F204" s="29"/>
    </row>
    <row r="205" spans="1:6" x14ac:dyDescent="0.25">
      <c r="A205" s="28"/>
      <c r="B205" s="28"/>
      <c r="C205" s="28"/>
      <c r="D205" s="29"/>
      <c r="E205" s="29"/>
      <c r="F205" s="29"/>
    </row>
    <row r="206" spans="1:6" ht="15.6" x14ac:dyDescent="0.25">
      <c r="A206" s="28"/>
      <c r="B206" s="30" t="s">
        <v>78</v>
      </c>
      <c r="C206" s="28"/>
      <c r="D206" s="48"/>
      <c r="E206" s="48"/>
      <c r="F206" s="49">
        <f>F171+F187+F194+F203</f>
        <v>0</v>
      </c>
    </row>
    <row r="207" spans="1:6" x14ac:dyDescent="0.25">
      <c r="A207" s="28"/>
      <c r="B207" s="28"/>
      <c r="C207" s="28"/>
      <c r="D207" s="29"/>
      <c r="E207" s="29"/>
      <c r="F207" s="29"/>
    </row>
    <row r="208" spans="1:6" x14ac:dyDescent="0.25">
      <c r="A208" s="28"/>
      <c r="B208" s="28"/>
      <c r="C208" s="28"/>
      <c r="D208" s="29"/>
      <c r="E208" s="29"/>
      <c r="F208" s="29"/>
    </row>
    <row r="209" spans="1:6" x14ac:dyDescent="0.25">
      <c r="A209" s="28"/>
      <c r="B209" s="28"/>
      <c r="C209" s="28"/>
      <c r="D209" s="29"/>
      <c r="E209" s="29"/>
      <c r="F209" s="29"/>
    </row>
    <row r="210" spans="1:6" x14ac:dyDescent="0.25">
      <c r="A210" s="28"/>
      <c r="B210" s="28"/>
      <c r="C210" s="28"/>
      <c r="D210" s="29"/>
      <c r="E210" s="29"/>
      <c r="F210" s="29"/>
    </row>
    <row r="211" spans="1:6" x14ac:dyDescent="0.25">
      <c r="A211" s="28"/>
      <c r="B211" s="28"/>
      <c r="C211" s="28"/>
      <c r="D211" s="29"/>
      <c r="E211" s="29"/>
      <c r="F211" s="29"/>
    </row>
    <row r="212" spans="1:6" ht="15.6" x14ac:dyDescent="0.25">
      <c r="A212" s="28"/>
      <c r="B212" s="30" t="s">
        <v>79</v>
      </c>
      <c r="C212" s="28"/>
      <c r="D212" s="29"/>
      <c r="E212" s="29"/>
      <c r="F212" s="29"/>
    </row>
    <row r="213" spans="1:6" x14ac:dyDescent="0.25">
      <c r="A213" s="28"/>
      <c r="B213" s="28"/>
      <c r="C213" s="28"/>
      <c r="D213" s="29"/>
      <c r="E213" s="29"/>
      <c r="F213" s="29"/>
    </row>
    <row r="214" spans="1:6" x14ac:dyDescent="0.25">
      <c r="A214" s="28"/>
      <c r="B214" s="28"/>
      <c r="C214" s="28"/>
      <c r="D214" s="29"/>
      <c r="E214" s="29"/>
      <c r="F214" s="29"/>
    </row>
    <row r="215" spans="1:6" x14ac:dyDescent="0.25">
      <c r="B215" s="9" t="s">
        <v>28</v>
      </c>
      <c r="C215" s="25"/>
    </row>
    <row r="216" spans="1:6" ht="15.6" x14ac:dyDescent="0.3">
      <c r="B216" s="8"/>
      <c r="C216" s="25"/>
    </row>
    <row r="217" spans="1:6" ht="52.8" x14ac:dyDescent="0.25">
      <c r="A217" s="31" t="s">
        <v>29</v>
      </c>
      <c r="B217" s="32" t="s">
        <v>30</v>
      </c>
      <c r="C217" s="33" t="s">
        <v>31</v>
      </c>
      <c r="D217" s="34">
        <f>51</f>
        <v>51</v>
      </c>
      <c r="E217" s="35"/>
      <c r="F217" s="35">
        <f>D217*E217</f>
        <v>0</v>
      </c>
    </row>
    <row r="218" spans="1:6" ht="15.6" x14ac:dyDescent="0.3">
      <c r="B218" s="8"/>
      <c r="C218" s="25"/>
    </row>
    <row r="219" spans="1:6" ht="66" x14ac:dyDescent="0.25">
      <c r="A219" s="31" t="s">
        <v>32</v>
      </c>
      <c r="B219" s="32" t="s">
        <v>65</v>
      </c>
      <c r="C219" s="33" t="s">
        <v>31</v>
      </c>
      <c r="D219" s="34">
        <f>2*5</f>
        <v>10</v>
      </c>
      <c r="E219" s="35"/>
      <c r="F219" s="35">
        <f>D219*E219</f>
        <v>0</v>
      </c>
    </row>
    <row r="220" spans="1:6" ht="15.6" x14ac:dyDescent="0.3">
      <c r="B220" s="8"/>
      <c r="C220" s="25"/>
    </row>
    <row r="221" spans="1:6" ht="79.2" x14ac:dyDescent="0.25">
      <c r="A221" s="31" t="s">
        <v>37</v>
      </c>
      <c r="B221" s="36" t="s">
        <v>66</v>
      </c>
      <c r="C221" s="37" t="s">
        <v>39</v>
      </c>
      <c r="D221" s="34">
        <f>10*0.15*0.2*1.4</f>
        <v>0.42000000000000004</v>
      </c>
      <c r="E221" s="38"/>
      <c r="F221" s="39">
        <f>D221*E221</f>
        <v>0</v>
      </c>
    </row>
    <row r="222" spans="1:6" ht="15.6" x14ac:dyDescent="0.3">
      <c r="B222" s="8"/>
      <c r="C222" s="25"/>
    </row>
    <row r="223" spans="1:6" x14ac:dyDescent="0.25">
      <c r="A223" s="31"/>
      <c r="B223" s="9" t="s">
        <v>40</v>
      </c>
      <c r="C223" s="37"/>
      <c r="D223" s="40"/>
      <c r="E223" s="41"/>
      <c r="F223" s="42">
        <f>SUM(F217:F222)</f>
        <v>0</v>
      </c>
    </row>
    <row r="224" spans="1:6" x14ac:dyDescent="0.25">
      <c r="A224" s="28"/>
      <c r="B224" s="28"/>
      <c r="C224" s="28"/>
      <c r="D224" s="29"/>
      <c r="E224" s="29"/>
      <c r="F224" s="29"/>
    </row>
    <row r="225" spans="1:6" x14ac:dyDescent="0.25">
      <c r="A225" s="28"/>
      <c r="B225" s="28"/>
      <c r="C225" s="28"/>
      <c r="D225" s="29"/>
      <c r="E225" s="29"/>
      <c r="F225" s="29"/>
    </row>
    <row r="226" spans="1:6" x14ac:dyDescent="0.25">
      <c r="A226" s="31"/>
      <c r="B226" s="9" t="s">
        <v>41</v>
      </c>
      <c r="C226" s="37"/>
      <c r="D226" s="34"/>
      <c r="E226" s="35"/>
      <c r="F226" s="35"/>
    </row>
    <row r="227" spans="1:6" x14ac:dyDescent="0.25">
      <c r="A227" s="31"/>
      <c r="B227" s="43"/>
      <c r="C227" s="37"/>
      <c r="D227" s="34"/>
      <c r="E227" s="35"/>
      <c r="F227" s="35"/>
    </row>
    <row r="228" spans="1:6" ht="79.2" x14ac:dyDescent="0.25">
      <c r="A228" s="31" t="s">
        <v>42</v>
      </c>
      <c r="B228" s="43" t="s">
        <v>67</v>
      </c>
      <c r="C228" s="37" t="s">
        <v>39</v>
      </c>
      <c r="D228" s="34">
        <f>51*1.4*0.35*0.2</f>
        <v>4.9980000000000002</v>
      </c>
      <c r="E228" s="35"/>
      <c r="F228" s="35">
        <f>D228*E228</f>
        <v>0</v>
      </c>
    </row>
    <row r="229" spans="1:6" x14ac:dyDescent="0.25">
      <c r="A229" s="31"/>
      <c r="B229" s="43"/>
      <c r="C229" s="37"/>
      <c r="D229" s="34"/>
      <c r="E229" s="35"/>
      <c r="F229" s="35"/>
    </row>
    <row r="230" spans="1:6" ht="79.2" x14ac:dyDescent="0.25">
      <c r="A230" s="31" t="s">
        <v>44</v>
      </c>
      <c r="B230" s="43" t="s">
        <v>68</v>
      </c>
      <c r="C230" s="37" t="s">
        <v>39</v>
      </c>
      <c r="D230" s="34">
        <f>51*1.4*0.35*0.8</f>
        <v>19.992000000000001</v>
      </c>
      <c r="E230" s="35"/>
      <c r="F230" s="35">
        <f>D230*E230</f>
        <v>0</v>
      </c>
    </row>
    <row r="231" spans="1:6" x14ac:dyDescent="0.25">
      <c r="A231" s="31"/>
      <c r="B231" s="43"/>
      <c r="C231" s="37"/>
      <c r="D231" s="34"/>
      <c r="E231" s="35"/>
      <c r="F231" s="35"/>
    </row>
    <row r="232" spans="1:6" ht="52.8" x14ac:dyDescent="0.25">
      <c r="A232" s="31" t="s">
        <v>47</v>
      </c>
      <c r="B232" s="43" t="s">
        <v>45</v>
      </c>
      <c r="C232" s="37"/>
      <c r="D232" s="34"/>
      <c r="E232" s="35"/>
      <c r="F232" s="35"/>
    </row>
    <row r="233" spans="1:6" x14ac:dyDescent="0.25">
      <c r="A233" s="31"/>
      <c r="B233" s="43" t="s">
        <v>46</v>
      </c>
      <c r="C233" s="37" t="s">
        <v>36</v>
      </c>
      <c r="D233" s="34">
        <f>51*1.4</f>
        <v>71.399999999999991</v>
      </c>
      <c r="E233" s="35"/>
      <c r="F233" s="35">
        <f>D233*E233</f>
        <v>0</v>
      </c>
    </row>
    <row r="234" spans="1:6" x14ac:dyDescent="0.25">
      <c r="A234" s="31"/>
      <c r="B234" s="43"/>
      <c r="C234" s="37"/>
      <c r="D234" s="34"/>
      <c r="E234" s="35"/>
      <c r="F234" s="35"/>
    </row>
    <row r="235" spans="1:6" ht="79.2" x14ac:dyDescent="0.25">
      <c r="A235" s="31" t="s">
        <v>49</v>
      </c>
      <c r="B235" s="43" t="s">
        <v>48</v>
      </c>
      <c r="C235" s="37" t="s">
        <v>36</v>
      </c>
      <c r="D235" s="34">
        <f>51*2*0.5</f>
        <v>51</v>
      </c>
      <c r="E235" s="35"/>
      <c r="F235" s="35">
        <f>D235*E235</f>
        <v>0</v>
      </c>
    </row>
    <row r="236" spans="1:6" ht="15.6" x14ac:dyDescent="0.3">
      <c r="B236" s="8"/>
      <c r="C236" s="25"/>
    </row>
    <row r="237" spans="1:6" ht="66" x14ac:dyDescent="0.25">
      <c r="A237" s="31" t="s">
        <v>69</v>
      </c>
      <c r="B237" s="36" t="s">
        <v>50</v>
      </c>
      <c r="C237" s="37" t="s">
        <v>39</v>
      </c>
      <c r="D237" s="44">
        <f>(5+20)*1.25-74*0.1</f>
        <v>23.85</v>
      </c>
      <c r="E237" s="38"/>
      <c r="F237" s="39">
        <f>D237*E237</f>
        <v>0</v>
      </c>
    </row>
    <row r="238" spans="1:6" ht="15.6" x14ac:dyDescent="0.3">
      <c r="B238" s="8"/>
      <c r="C238" s="25"/>
    </row>
    <row r="239" spans="1:6" x14ac:dyDescent="0.25">
      <c r="A239" s="31"/>
      <c r="B239" s="9" t="s">
        <v>51</v>
      </c>
      <c r="C239" s="37"/>
      <c r="D239" s="40"/>
      <c r="E239" s="41"/>
      <c r="F239" s="42">
        <f>SUM(F228:F237)</f>
        <v>0</v>
      </c>
    </row>
    <row r="240" spans="1:6" x14ac:dyDescent="0.25">
      <c r="A240" s="28"/>
      <c r="B240" s="28"/>
      <c r="C240" s="28"/>
      <c r="D240" s="29"/>
      <c r="E240" s="29"/>
      <c r="F240" s="29"/>
    </row>
    <row r="241" spans="1:6" x14ac:dyDescent="0.25">
      <c r="A241" s="28"/>
      <c r="B241" s="28"/>
      <c r="C241" s="28"/>
      <c r="D241" s="29"/>
      <c r="E241" s="29"/>
      <c r="F241" s="29"/>
    </row>
    <row r="242" spans="1:6" x14ac:dyDescent="0.25">
      <c r="A242" s="50"/>
      <c r="B242" s="9" t="s">
        <v>70</v>
      </c>
      <c r="C242" s="37"/>
      <c r="D242" s="34"/>
      <c r="E242" s="35"/>
      <c r="F242" s="35"/>
    </row>
    <row r="243" spans="1:6" x14ac:dyDescent="0.25">
      <c r="A243" s="50"/>
      <c r="B243" s="43"/>
      <c r="C243" s="37"/>
      <c r="D243" s="34"/>
      <c r="E243" s="35"/>
      <c r="F243" s="35"/>
    </row>
    <row r="244" spans="1:6" ht="52.8" x14ac:dyDescent="0.25">
      <c r="A244" s="50" t="s">
        <v>53</v>
      </c>
      <c r="B244" s="43" t="s">
        <v>71</v>
      </c>
      <c r="C244" s="37" t="s">
        <v>36</v>
      </c>
      <c r="D244" s="47">
        <f>51*0.12*2</f>
        <v>12.24</v>
      </c>
      <c r="E244" s="39"/>
      <c r="F244" s="35">
        <f>D244*E244</f>
        <v>0</v>
      </c>
    </row>
    <row r="245" spans="1:6" ht="15.6" x14ac:dyDescent="0.3">
      <c r="B245" s="8"/>
      <c r="C245" s="25"/>
    </row>
    <row r="246" spans="1:6" x14ac:dyDescent="0.25">
      <c r="A246" s="50"/>
      <c r="B246" s="9" t="s">
        <v>72</v>
      </c>
      <c r="C246" s="37"/>
      <c r="D246" s="51"/>
      <c r="E246" s="52"/>
      <c r="F246" s="53">
        <f>SUM(F244:F245)</f>
        <v>0</v>
      </c>
    </row>
    <row r="247" spans="1:6" x14ac:dyDescent="0.25">
      <c r="A247" s="28"/>
      <c r="B247" s="28"/>
      <c r="C247" s="28"/>
      <c r="D247" s="29"/>
      <c r="E247" s="29"/>
      <c r="F247" s="29"/>
    </row>
    <row r="248" spans="1:6" x14ac:dyDescent="0.25">
      <c r="A248" s="28"/>
      <c r="B248" s="28"/>
      <c r="C248" s="28"/>
      <c r="D248" s="29"/>
      <c r="E248" s="29"/>
      <c r="F248" s="29"/>
    </row>
    <row r="249" spans="1:6" x14ac:dyDescent="0.25">
      <c r="A249" s="31"/>
      <c r="B249" s="45" t="s">
        <v>73</v>
      </c>
      <c r="C249" s="37"/>
      <c r="D249" s="34"/>
      <c r="E249" s="35"/>
      <c r="F249" s="35"/>
    </row>
    <row r="250" spans="1:6" x14ac:dyDescent="0.25">
      <c r="A250" s="31"/>
      <c r="B250" s="43"/>
      <c r="C250" s="37"/>
      <c r="D250" s="34"/>
      <c r="E250" s="35"/>
      <c r="F250" s="35"/>
    </row>
    <row r="251" spans="1:6" ht="79.2" x14ac:dyDescent="0.25">
      <c r="A251" s="31" t="s">
        <v>74</v>
      </c>
      <c r="B251" s="43" t="s">
        <v>75</v>
      </c>
      <c r="C251" s="37" t="s">
        <v>39</v>
      </c>
      <c r="D251" s="34">
        <f>51*1.4*0.2</f>
        <v>14.28</v>
      </c>
      <c r="E251" s="35"/>
      <c r="F251" s="35">
        <f>D251*E251</f>
        <v>0</v>
      </c>
    </row>
    <row r="252" spans="1:6" x14ac:dyDescent="0.25">
      <c r="A252" s="31"/>
      <c r="B252" s="43"/>
      <c r="C252" s="37"/>
      <c r="D252" s="34"/>
      <c r="E252" s="35"/>
      <c r="F252" s="35"/>
    </row>
    <row r="253" spans="1:6" ht="118.8" x14ac:dyDescent="0.25">
      <c r="A253" s="31" t="s">
        <v>76</v>
      </c>
      <c r="B253" s="43" t="s">
        <v>77</v>
      </c>
      <c r="C253" s="37" t="s">
        <v>39</v>
      </c>
      <c r="D253" s="47">
        <f>51*1.2*0.12*1.05</f>
        <v>7.7111999999999998</v>
      </c>
      <c r="E253" s="39"/>
      <c r="F253" s="35">
        <f>D253*E253</f>
        <v>0</v>
      </c>
    </row>
    <row r="254" spans="1:6" x14ac:dyDescent="0.25">
      <c r="A254" s="31"/>
      <c r="B254" s="43"/>
      <c r="C254" s="37"/>
      <c r="D254" s="34"/>
      <c r="E254" s="35"/>
      <c r="F254" s="35"/>
    </row>
    <row r="255" spans="1:6" x14ac:dyDescent="0.25">
      <c r="A255" s="31"/>
      <c r="B255" s="45" t="s">
        <v>62</v>
      </c>
      <c r="C255" s="37"/>
      <c r="D255" s="40"/>
      <c r="E255" s="41"/>
      <c r="F255" s="42">
        <f>SUM(F251:F254)</f>
        <v>0</v>
      </c>
    </row>
    <row r="256" spans="1:6" x14ac:dyDescent="0.25">
      <c r="A256" s="28"/>
      <c r="B256" s="28"/>
      <c r="C256" s="28"/>
      <c r="D256" s="29"/>
      <c r="E256" s="29"/>
      <c r="F256" s="29"/>
    </row>
    <row r="257" spans="1:6" x14ac:dyDescent="0.25">
      <c r="A257" s="28"/>
      <c r="B257" s="28"/>
      <c r="C257" s="28"/>
      <c r="D257" s="29"/>
      <c r="E257" s="29"/>
      <c r="F257" s="29"/>
    </row>
    <row r="258" spans="1:6" ht="15.6" x14ac:dyDescent="0.25">
      <c r="A258" s="28"/>
      <c r="B258" s="30" t="s">
        <v>80</v>
      </c>
      <c r="C258" s="28"/>
      <c r="D258" s="48"/>
      <c r="E258" s="48"/>
      <c r="F258" s="49">
        <f>F223+F239+F246+F255</f>
        <v>0</v>
      </c>
    </row>
    <row r="262" spans="1:6" ht="15.6" x14ac:dyDescent="0.25">
      <c r="A262" s="28"/>
      <c r="B262" s="30" t="s">
        <v>81</v>
      </c>
      <c r="C262" s="28"/>
      <c r="D262" s="29"/>
      <c r="E262" s="29"/>
      <c r="F262" s="29"/>
    </row>
    <row r="263" spans="1:6" x14ac:dyDescent="0.25">
      <c r="A263" s="28"/>
      <c r="B263" s="28"/>
      <c r="C263" s="28"/>
      <c r="D263" s="29"/>
      <c r="E263" s="29"/>
      <c r="F263" s="29"/>
    </row>
    <row r="264" spans="1:6" x14ac:dyDescent="0.25">
      <c r="A264" s="28"/>
      <c r="B264" s="28"/>
      <c r="C264" s="28"/>
      <c r="D264" s="29"/>
      <c r="E264" s="29"/>
      <c r="F264" s="29"/>
    </row>
    <row r="265" spans="1:6" x14ac:dyDescent="0.25">
      <c r="B265" s="9" t="s">
        <v>28</v>
      </c>
      <c r="C265" s="25"/>
    </row>
    <row r="266" spans="1:6" ht="15.6" x14ac:dyDescent="0.3">
      <c r="B266" s="8"/>
      <c r="C266" s="25"/>
    </row>
    <row r="267" spans="1:6" ht="52.8" x14ac:dyDescent="0.25">
      <c r="A267" s="31" t="s">
        <v>29</v>
      </c>
      <c r="B267" s="32" t="s">
        <v>30</v>
      </c>
      <c r="C267" s="33" t="s">
        <v>31</v>
      </c>
      <c r="D267" s="34">
        <f>60</f>
        <v>60</v>
      </c>
      <c r="E267" s="35"/>
      <c r="F267" s="35">
        <f>D267*E267</f>
        <v>0</v>
      </c>
    </row>
    <row r="268" spans="1:6" ht="15.6" x14ac:dyDescent="0.3">
      <c r="B268" s="8"/>
      <c r="C268" s="25"/>
    </row>
    <row r="269" spans="1:6" ht="39.6" x14ac:dyDescent="0.25">
      <c r="A269" s="31" t="s">
        <v>32</v>
      </c>
      <c r="B269" s="32" t="s">
        <v>33</v>
      </c>
      <c r="C269" s="33" t="s">
        <v>31</v>
      </c>
      <c r="D269" s="34">
        <f>1.6*2</f>
        <v>3.2</v>
      </c>
      <c r="E269" s="35"/>
      <c r="F269" s="35">
        <f>D269*E269</f>
        <v>0</v>
      </c>
    </row>
    <row r="270" spans="1:6" ht="15.6" x14ac:dyDescent="0.3">
      <c r="B270" s="8"/>
      <c r="C270" s="25"/>
    </row>
    <row r="271" spans="1:6" x14ac:dyDescent="0.25">
      <c r="A271" s="31"/>
      <c r="B271" s="9" t="s">
        <v>40</v>
      </c>
      <c r="C271" s="37"/>
      <c r="D271" s="40"/>
      <c r="E271" s="41"/>
      <c r="F271" s="42">
        <f>SUM(F267:F270)</f>
        <v>0</v>
      </c>
    </row>
    <row r="272" spans="1:6" x14ac:dyDescent="0.25">
      <c r="A272" s="28"/>
      <c r="B272" s="28"/>
      <c r="C272" s="28"/>
      <c r="D272" s="29"/>
      <c r="E272" s="29"/>
      <c r="F272" s="29"/>
    </row>
    <row r="273" spans="1:6" x14ac:dyDescent="0.25">
      <c r="A273" s="28"/>
      <c r="B273" s="28"/>
      <c r="C273" s="28"/>
      <c r="D273" s="29"/>
      <c r="E273" s="29"/>
      <c r="F273" s="29"/>
    </row>
    <row r="274" spans="1:6" x14ac:dyDescent="0.25">
      <c r="A274" s="31"/>
      <c r="B274" s="9" t="s">
        <v>41</v>
      </c>
      <c r="C274" s="37"/>
      <c r="D274" s="34"/>
      <c r="E274" s="35"/>
      <c r="F274" s="35"/>
    </row>
    <row r="275" spans="1:6" x14ac:dyDescent="0.25">
      <c r="A275" s="31"/>
      <c r="B275" s="43"/>
      <c r="C275" s="37"/>
      <c r="D275" s="34"/>
      <c r="E275" s="35"/>
      <c r="F275" s="35"/>
    </row>
    <row r="276" spans="1:6" ht="79.2" x14ac:dyDescent="0.25">
      <c r="A276" s="31" t="s">
        <v>42</v>
      </c>
      <c r="B276" s="43" t="s">
        <v>82</v>
      </c>
      <c r="C276" s="37" t="s">
        <v>39</v>
      </c>
      <c r="D276" s="34">
        <f>60*1.4*0.3</f>
        <v>25.200000000000003</v>
      </c>
      <c r="E276" s="35"/>
      <c r="F276" s="35">
        <f>D276*E276</f>
        <v>0</v>
      </c>
    </row>
    <row r="277" spans="1:6" x14ac:dyDescent="0.25">
      <c r="A277" s="31"/>
      <c r="B277" s="43"/>
      <c r="C277" s="37"/>
      <c r="D277" s="34"/>
      <c r="E277" s="35"/>
      <c r="F277" s="35"/>
    </row>
    <row r="278" spans="1:6" ht="52.8" x14ac:dyDescent="0.25">
      <c r="A278" s="31" t="s">
        <v>44</v>
      </c>
      <c r="B278" s="43" t="s">
        <v>45</v>
      </c>
      <c r="C278" s="37"/>
      <c r="D278" s="34"/>
      <c r="E278" s="35"/>
      <c r="F278" s="35"/>
    </row>
    <row r="279" spans="1:6" x14ac:dyDescent="0.25">
      <c r="A279" s="31"/>
      <c r="B279" s="43" t="s">
        <v>46</v>
      </c>
      <c r="C279" s="37" t="s">
        <v>36</v>
      </c>
      <c r="D279" s="34">
        <f>60*1.4</f>
        <v>84</v>
      </c>
      <c r="E279" s="35"/>
      <c r="F279" s="35">
        <f>D279*E279</f>
        <v>0</v>
      </c>
    </row>
    <row r="280" spans="1:6" x14ac:dyDescent="0.25">
      <c r="A280" s="31"/>
      <c r="B280" s="43"/>
      <c r="C280" s="37"/>
      <c r="D280" s="34"/>
      <c r="E280" s="35"/>
      <c r="F280" s="35"/>
    </row>
    <row r="281" spans="1:6" ht="79.2" x14ac:dyDescent="0.25">
      <c r="A281" s="31" t="s">
        <v>47</v>
      </c>
      <c r="B281" s="43" t="s">
        <v>48</v>
      </c>
      <c r="C281" s="37" t="s">
        <v>36</v>
      </c>
      <c r="D281" s="34">
        <f>60*2*0.5</f>
        <v>60</v>
      </c>
      <c r="E281" s="35"/>
      <c r="F281" s="35">
        <f>D281*E281</f>
        <v>0</v>
      </c>
    </row>
    <row r="282" spans="1:6" ht="15.6" x14ac:dyDescent="0.3">
      <c r="B282" s="8"/>
      <c r="C282" s="25"/>
    </row>
    <row r="283" spans="1:6" ht="66" x14ac:dyDescent="0.25">
      <c r="A283" s="31" t="s">
        <v>49</v>
      </c>
      <c r="B283" s="36" t="s">
        <v>50</v>
      </c>
      <c r="C283" s="37" t="s">
        <v>39</v>
      </c>
      <c r="D283" s="44">
        <f>25.2*1.25-60*0.1</f>
        <v>25.5</v>
      </c>
      <c r="E283" s="38"/>
      <c r="F283" s="39">
        <f>D283*E283</f>
        <v>0</v>
      </c>
    </row>
    <row r="284" spans="1:6" ht="15.6" x14ac:dyDescent="0.3">
      <c r="B284" s="8"/>
      <c r="C284" s="25"/>
    </row>
    <row r="285" spans="1:6" x14ac:dyDescent="0.25">
      <c r="A285" s="31"/>
      <c r="B285" s="9" t="s">
        <v>51</v>
      </c>
      <c r="C285" s="37"/>
      <c r="D285" s="40"/>
      <c r="E285" s="41"/>
      <c r="F285" s="42">
        <f>SUM(F276:F283)</f>
        <v>0</v>
      </c>
    </row>
    <row r="286" spans="1:6" x14ac:dyDescent="0.25">
      <c r="A286" s="28"/>
      <c r="B286" s="28"/>
      <c r="C286" s="28"/>
      <c r="D286" s="29"/>
      <c r="E286" s="29"/>
      <c r="F286" s="29"/>
    </row>
    <row r="287" spans="1:6" x14ac:dyDescent="0.25">
      <c r="A287" s="28"/>
      <c r="B287" s="28"/>
      <c r="C287" s="28"/>
      <c r="D287" s="29"/>
      <c r="E287" s="29"/>
      <c r="F287" s="29"/>
    </row>
    <row r="288" spans="1:6" x14ac:dyDescent="0.25">
      <c r="A288" s="50"/>
      <c r="B288" s="9" t="s">
        <v>70</v>
      </c>
      <c r="C288" s="37"/>
      <c r="D288" s="34"/>
      <c r="E288" s="35"/>
      <c r="F288" s="35"/>
    </row>
    <row r="289" spans="1:6" x14ac:dyDescent="0.25">
      <c r="A289" s="50"/>
      <c r="B289" s="43"/>
      <c r="C289" s="37"/>
      <c r="D289" s="34"/>
      <c r="E289" s="35"/>
      <c r="F289" s="35"/>
    </row>
    <row r="290" spans="1:6" ht="52.8" x14ac:dyDescent="0.25">
      <c r="A290" s="50" t="s">
        <v>53</v>
      </c>
      <c r="B290" s="43" t="s">
        <v>71</v>
      </c>
      <c r="C290" s="37" t="s">
        <v>36</v>
      </c>
      <c r="D290" s="47">
        <f>60*0.12*2</f>
        <v>14.399999999999999</v>
      </c>
      <c r="E290" s="39"/>
      <c r="F290" s="35">
        <f>D290*E290</f>
        <v>0</v>
      </c>
    </row>
    <row r="291" spans="1:6" ht="15.6" x14ac:dyDescent="0.3">
      <c r="B291" s="8"/>
      <c r="C291" s="25"/>
    </row>
    <row r="292" spans="1:6" x14ac:dyDescent="0.25">
      <c r="A292" s="50"/>
      <c r="B292" s="9" t="s">
        <v>72</v>
      </c>
      <c r="C292" s="37"/>
      <c r="D292" s="51"/>
      <c r="E292" s="52"/>
      <c r="F292" s="53">
        <f>SUM(F290:F291)</f>
        <v>0</v>
      </c>
    </row>
    <row r="293" spans="1:6" x14ac:dyDescent="0.25">
      <c r="A293" s="28"/>
      <c r="B293" s="28"/>
      <c r="C293" s="28"/>
      <c r="D293" s="29"/>
      <c r="E293" s="29"/>
      <c r="F293" s="29"/>
    </row>
    <row r="294" spans="1:6" x14ac:dyDescent="0.25">
      <c r="A294" s="28"/>
      <c r="B294" s="28"/>
      <c r="C294" s="28"/>
      <c r="D294" s="29"/>
      <c r="E294" s="29"/>
      <c r="F294" s="29"/>
    </row>
    <row r="295" spans="1:6" x14ac:dyDescent="0.25">
      <c r="A295" s="31"/>
      <c r="B295" s="45" t="s">
        <v>73</v>
      </c>
      <c r="C295" s="37"/>
      <c r="D295" s="34"/>
      <c r="E295" s="35"/>
      <c r="F295" s="35"/>
    </row>
    <row r="296" spans="1:6" x14ac:dyDescent="0.25">
      <c r="A296" s="31"/>
      <c r="B296" s="43"/>
      <c r="C296" s="37"/>
      <c r="D296" s="34"/>
      <c r="E296" s="35"/>
      <c r="F296" s="35"/>
    </row>
    <row r="297" spans="1:6" ht="79.2" x14ac:dyDescent="0.25">
      <c r="A297" s="31" t="s">
        <v>74</v>
      </c>
      <c r="B297" s="43" t="s">
        <v>75</v>
      </c>
      <c r="C297" s="37" t="s">
        <v>39</v>
      </c>
      <c r="D297" s="34">
        <f>60*1.4*0.2</f>
        <v>16.8</v>
      </c>
      <c r="E297" s="35"/>
      <c r="F297" s="35">
        <f>D297*E297</f>
        <v>0</v>
      </c>
    </row>
    <row r="298" spans="1:6" x14ac:dyDescent="0.25">
      <c r="A298" s="31"/>
      <c r="B298" s="43"/>
      <c r="C298" s="37"/>
      <c r="D298" s="34"/>
      <c r="E298" s="35"/>
      <c r="F298" s="35"/>
    </row>
    <row r="299" spans="1:6" ht="118.8" x14ac:dyDescent="0.25">
      <c r="A299" s="31" t="s">
        <v>76</v>
      </c>
      <c r="B299" s="43" t="s">
        <v>77</v>
      </c>
      <c r="C299" s="37" t="s">
        <v>39</v>
      </c>
      <c r="D299" s="47">
        <f>60*1.2*0.12*1.05</f>
        <v>9.072000000000001</v>
      </c>
      <c r="E299" s="39"/>
      <c r="F299" s="35">
        <f>D299*E299</f>
        <v>0</v>
      </c>
    </row>
    <row r="300" spans="1:6" x14ac:dyDescent="0.25">
      <c r="A300" s="31"/>
      <c r="B300" s="43"/>
      <c r="C300" s="37"/>
      <c r="D300" s="34"/>
      <c r="E300" s="35"/>
      <c r="F300" s="35"/>
    </row>
    <row r="301" spans="1:6" x14ac:dyDescent="0.25">
      <c r="A301" s="31"/>
      <c r="B301" s="45" t="s">
        <v>62</v>
      </c>
      <c r="C301" s="37"/>
      <c r="D301" s="40"/>
      <c r="E301" s="41"/>
      <c r="F301" s="42">
        <f>SUM(F297:F300)</f>
        <v>0</v>
      </c>
    </row>
    <row r="302" spans="1:6" x14ac:dyDescent="0.25">
      <c r="A302" s="28"/>
      <c r="B302" s="28"/>
      <c r="C302" s="28"/>
      <c r="D302" s="29"/>
      <c r="E302" s="29"/>
      <c r="F302" s="29"/>
    </row>
    <row r="303" spans="1:6" x14ac:dyDescent="0.25">
      <c r="A303" s="28"/>
      <c r="B303" s="28"/>
      <c r="C303" s="28"/>
      <c r="D303" s="29"/>
      <c r="E303" s="29"/>
      <c r="F303" s="29"/>
    </row>
    <row r="304" spans="1:6" ht="15.6" x14ac:dyDescent="0.25">
      <c r="A304" s="28"/>
      <c r="B304" s="30" t="s">
        <v>83</v>
      </c>
      <c r="C304" s="28"/>
      <c r="D304" s="48"/>
      <c r="E304" s="48"/>
      <c r="F304" s="49">
        <f>F271+F285+F292+F301</f>
        <v>0</v>
      </c>
    </row>
    <row r="308" spans="1:6" ht="15.6" x14ac:dyDescent="0.25">
      <c r="A308" s="28"/>
      <c r="B308" s="30" t="s">
        <v>84</v>
      </c>
      <c r="C308" s="28"/>
      <c r="D308" s="29"/>
      <c r="E308" s="29"/>
      <c r="F308" s="29"/>
    </row>
    <row r="309" spans="1:6" x14ac:dyDescent="0.25">
      <c r="A309" s="28"/>
      <c r="B309" s="28"/>
      <c r="C309" s="28"/>
      <c r="D309" s="29"/>
      <c r="E309" s="29"/>
      <c r="F309" s="29"/>
    </row>
    <row r="310" spans="1:6" x14ac:dyDescent="0.25">
      <c r="A310" s="28"/>
      <c r="B310" s="28"/>
      <c r="C310" s="28"/>
      <c r="D310" s="29"/>
      <c r="E310" s="29"/>
      <c r="F310" s="29"/>
    </row>
    <row r="311" spans="1:6" x14ac:dyDescent="0.25">
      <c r="B311" s="9" t="s">
        <v>28</v>
      </c>
      <c r="C311" s="25"/>
    </row>
    <row r="312" spans="1:6" ht="15.6" x14ac:dyDescent="0.3">
      <c r="B312" s="8"/>
      <c r="C312" s="25"/>
    </row>
    <row r="313" spans="1:6" ht="52.8" x14ac:dyDescent="0.25">
      <c r="A313" s="31" t="s">
        <v>29</v>
      </c>
      <c r="B313" s="32" t="s">
        <v>30</v>
      </c>
      <c r="C313" s="33" t="s">
        <v>31</v>
      </c>
      <c r="D313" s="34">
        <f>74</f>
        <v>74</v>
      </c>
      <c r="E313" s="35"/>
      <c r="F313" s="35">
        <f>D313*E313</f>
        <v>0</v>
      </c>
    </row>
    <row r="314" spans="1:6" ht="15.6" x14ac:dyDescent="0.3">
      <c r="B314" s="8"/>
      <c r="C314" s="25"/>
    </row>
    <row r="315" spans="1:6" ht="66" x14ac:dyDescent="0.25">
      <c r="A315" s="31" t="s">
        <v>32</v>
      </c>
      <c r="B315" s="32" t="s">
        <v>65</v>
      </c>
      <c r="C315" s="33" t="s">
        <v>31</v>
      </c>
      <c r="D315" s="34">
        <f>2*3</f>
        <v>6</v>
      </c>
      <c r="E315" s="35"/>
      <c r="F315" s="35">
        <f>D315*E315</f>
        <v>0</v>
      </c>
    </row>
    <row r="316" spans="1:6" ht="15.6" x14ac:dyDescent="0.3">
      <c r="B316" s="8"/>
      <c r="C316" s="25"/>
    </row>
    <row r="317" spans="1:6" ht="79.2" x14ac:dyDescent="0.25">
      <c r="A317" s="31" t="s">
        <v>37</v>
      </c>
      <c r="B317" s="36" t="s">
        <v>66</v>
      </c>
      <c r="C317" s="37" t="s">
        <v>39</v>
      </c>
      <c r="D317" s="34">
        <f>6*0.15*0.2*1.4</f>
        <v>0.252</v>
      </c>
      <c r="E317" s="38"/>
      <c r="F317" s="39">
        <f>D317*E317</f>
        <v>0</v>
      </c>
    </row>
    <row r="318" spans="1:6" ht="15.6" x14ac:dyDescent="0.3">
      <c r="B318" s="8"/>
      <c r="C318" s="25"/>
    </row>
    <row r="319" spans="1:6" x14ac:dyDescent="0.25">
      <c r="A319" s="31"/>
      <c r="B319" s="9" t="s">
        <v>40</v>
      </c>
      <c r="C319" s="37"/>
      <c r="D319" s="40"/>
      <c r="E319" s="41"/>
      <c r="F319" s="42">
        <f>SUM(F313:F318)</f>
        <v>0</v>
      </c>
    </row>
    <row r="320" spans="1:6" x14ac:dyDescent="0.25">
      <c r="A320" s="28"/>
      <c r="B320" s="28"/>
      <c r="C320" s="28"/>
      <c r="D320" s="29"/>
      <c r="E320" s="29"/>
      <c r="F320" s="29"/>
    </row>
    <row r="321" spans="1:6" x14ac:dyDescent="0.25">
      <c r="A321" s="28"/>
      <c r="B321" s="28"/>
      <c r="C321" s="28"/>
      <c r="D321" s="29"/>
      <c r="E321" s="29"/>
      <c r="F321" s="29"/>
    </row>
    <row r="322" spans="1:6" x14ac:dyDescent="0.25">
      <c r="A322" s="31"/>
      <c r="B322" s="9" t="s">
        <v>41</v>
      </c>
      <c r="C322" s="37"/>
      <c r="D322" s="34"/>
      <c r="E322" s="35"/>
      <c r="F322" s="35"/>
    </row>
    <row r="323" spans="1:6" x14ac:dyDescent="0.25">
      <c r="A323" s="31"/>
      <c r="B323" s="43"/>
      <c r="C323" s="37"/>
      <c r="D323" s="34"/>
      <c r="E323" s="35"/>
      <c r="F323" s="35"/>
    </row>
    <row r="324" spans="1:6" ht="79.2" x14ac:dyDescent="0.25">
      <c r="A324" s="31" t="s">
        <v>42</v>
      </c>
      <c r="B324" s="43" t="s">
        <v>67</v>
      </c>
      <c r="C324" s="37" t="s">
        <v>39</v>
      </c>
      <c r="D324" s="34">
        <f>74*1.4*0.35*0.2</f>
        <v>7.2519999999999998</v>
      </c>
      <c r="E324" s="35"/>
      <c r="F324" s="35">
        <f>D324*E324</f>
        <v>0</v>
      </c>
    </row>
    <row r="325" spans="1:6" x14ac:dyDescent="0.25">
      <c r="A325" s="31"/>
      <c r="B325" s="43"/>
      <c r="C325" s="37"/>
      <c r="D325" s="34"/>
      <c r="E325" s="35"/>
      <c r="F325" s="35"/>
    </row>
    <row r="326" spans="1:6" ht="79.2" x14ac:dyDescent="0.25">
      <c r="A326" s="31" t="s">
        <v>44</v>
      </c>
      <c r="B326" s="43" t="s">
        <v>68</v>
      </c>
      <c r="C326" s="37" t="s">
        <v>39</v>
      </c>
      <c r="D326" s="34">
        <f>74*1.4*0.35*0.8</f>
        <v>29.007999999999999</v>
      </c>
      <c r="E326" s="35"/>
      <c r="F326" s="35">
        <f>D326*E326</f>
        <v>0</v>
      </c>
    </row>
    <row r="327" spans="1:6" x14ac:dyDescent="0.25">
      <c r="A327" s="31"/>
      <c r="B327" s="43"/>
      <c r="C327" s="37"/>
      <c r="D327" s="34"/>
      <c r="E327" s="35"/>
      <c r="F327" s="35"/>
    </row>
    <row r="328" spans="1:6" ht="52.8" x14ac:dyDescent="0.25">
      <c r="A328" s="31" t="s">
        <v>47</v>
      </c>
      <c r="B328" s="43" t="s">
        <v>45</v>
      </c>
      <c r="C328" s="37"/>
      <c r="D328" s="34"/>
      <c r="E328" s="35"/>
      <c r="F328" s="35"/>
    </row>
    <row r="329" spans="1:6" x14ac:dyDescent="0.25">
      <c r="A329" s="31"/>
      <c r="B329" s="43" t="s">
        <v>46</v>
      </c>
      <c r="C329" s="37" t="s">
        <v>36</v>
      </c>
      <c r="D329" s="34">
        <f>74*1.4</f>
        <v>103.6</v>
      </c>
      <c r="E329" s="35"/>
      <c r="F329" s="35">
        <f>D329*E329</f>
        <v>0</v>
      </c>
    </row>
    <row r="330" spans="1:6" x14ac:dyDescent="0.25">
      <c r="A330" s="31"/>
      <c r="B330" s="43"/>
      <c r="C330" s="37"/>
      <c r="D330" s="34"/>
      <c r="E330" s="35"/>
      <c r="F330" s="35"/>
    </row>
    <row r="331" spans="1:6" ht="79.2" x14ac:dyDescent="0.25">
      <c r="A331" s="31" t="s">
        <v>49</v>
      </c>
      <c r="B331" s="43" t="s">
        <v>48</v>
      </c>
      <c r="C331" s="37" t="s">
        <v>36</v>
      </c>
      <c r="D331" s="34">
        <f>74*2*0.5</f>
        <v>74</v>
      </c>
      <c r="E331" s="35"/>
      <c r="F331" s="35">
        <f>D331*E331</f>
        <v>0</v>
      </c>
    </row>
    <row r="332" spans="1:6" ht="15.6" x14ac:dyDescent="0.3">
      <c r="B332" s="8"/>
      <c r="C332" s="25"/>
    </row>
    <row r="333" spans="1:6" ht="66" x14ac:dyDescent="0.25">
      <c r="A333" s="31" t="s">
        <v>69</v>
      </c>
      <c r="B333" s="36" t="s">
        <v>50</v>
      </c>
      <c r="C333" s="37" t="s">
        <v>39</v>
      </c>
      <c r="D333" s="44">
        <f>(7.25+29.01)*1.25-74*0.1</f>
        <v>37.925000000000004</v>
      </c>
      <c r="E333" s="38"/>
      <c r="F333" s="39">
        <f>D333*E333</f>
        <v>0</v>
      </c>
    </row>
    <row r="334" spans="1:6" ht="15.6" x14ac:dyDescent="0.3">
      <c r="B334" s="8"/>
      <c r="C334" s="25"/>
    </row>
    <row r="335" spans="1:6" x14ac:dyDescent="0.25">
      <c r="A335" s="31"/>
      <c r="B335" s="9" t="s">
        <v>51</v>
      </c>
      <c r="C335" s="37"/>
      <c r="D335" s="40"/>
      <c r="E335" s="41"/>
      <c r="F335" s="42">
        <f>SUM(F324:F333)</f>
        <v>0</v>
      </c>
    </row>
    <row r="336" spans="1:6" x14ac:dyDescent="0.25">
      <c r="A336" s="28"/>
      <c r="B336" s="28"/>
      <c r="C336" s="28"/>
      <c r="D336" s="29"/>
      <c r="E336" s="29"/>
      <c r="F336" s="29"/>
    </row>
    <row r="337" spans="1:6" x14ac:dyDescent="0.25">
      <c r="A337" s="28"/>
      <c r="B337" s="28"/>
      <c r="C337" s="28"/>
      <c r="D337" s="29"/>
      <c r="E337" s="29"/>
      <c r="F337" s="29"/>
    </row>
    <row r="338" spans="1:6" x14ac:dyDescent="0.25">
      <c r="A338" s="50"/>
      <c r="B338" s="9" t="s">
        <v>70</v>
      </c>
      <c r="C338" s="37"/>
      <c r="D338" s="34"/>
      <c r="E338" s="35"/>
      <c r="F338" s="35"/>
    </row>
    <row r="339" spans="1:6" x14ac:dyDescent="0.25">
      <c r="A339" s="50"/>
      <c r="B339" s="43"/>
      <c r="C339" s="37"/>
      <c r="D339" s="34"/>
      <c r="E339" s="35"/>
      <c r="F339" s="35"/>
    </row>
    <row r="340" spans="1:6" ht="52.8" x14ac:dyDescent="0.25">
      <c r="A340" s="50" t="s">
        <v>53</v>
      </c>
      <c r="B340" s="43" t="s">
        <v>71</v>
      </c>
      <c r="C340" s="37" t="s">
        <v>36</v>
      </c>
      <c r="D340" s="47">
        <f>74*0.12*2</f>
        <v>17.759999999999998</v>
      </c>
      <c r="E340" s="39"/>
      <c r="F340" s="35">
        <f>D340*E340</f>
        <v>0</v>
      </c>
    </row>
    <row r="341" spans="1:6" ht="15.6" x14ac:dyDescent="0.3">
      <c r="B341" s="8"/>
      <c r="C341" s="25"/>
    </row>
    <row r="342" spans="1:6" x14ac:dyDescent="0.25">
      <c r="A342" s="50"/>
      <c r="B342" s="9" t="s">
        <v>72</v>
      </c>
      <c r="C342" s="37"/>
      <c r="D342" s="51"/>
      <c r="E342" s="52"/>
      <c r="F342" s="53">
        <f>SUM(F340:F341)</f>
        <v>0</v>
      </c>
    </row>
    <row r="343" spans="1:6" x14ac:dyDescent="0.25">
      <c r="A343" s="28"/>
      <c r="B343" s="28"/>
      <c r="C343" s="28"/>
      <c r="D343" s="29"/>
      <c r="E343" s="29"/>
      <c r="F343" s="29"/>
    </row>
    <row r="344" spans="1:6" x14ac:dyDescent="0.25">
      <c r="A344" s="28"/>
      <c r="B344" s="28"/>
      <c r="C344" s="28"/>
      <c r="D344" s="29"/>
      <c r="E344" s="29"/>
      <c r="F344" s="29"/>
    </row>
    <row r="345" spans="1:6" x14ac:dyDescent="0.25">
      <c r="A345" s="31"/>
      <c r="B345" s="45" t="s">
        <v>73</v>
      </c>
      <c r="C345" s="37"/>
      <c r="D345" s="34"/>
      <c r="E345" s="35"/>
      <c r="F345" s="35"/>
    </row>
    <row r="346" spans="1:6" x14ac:dyDescent="0.25">
      <c r="A346" s="31"/>
      <c r="B346" s="43"/>
      <c r="C346" s="37"/>
      <c r="D346" s="34"/>
      <c r="E346" s="35"/>
      <c r="F346" s="35"/>
    </row>
    <row r="347" spans="1:6" ht="79.2" x14ac:dyDescent="0.25">
      <c r="A347" s="31" t="s">
        <v>74</v>
      </c>
      <c r="B347" s="43" t="s">
        <v>75</v>
      </c>
      <c r="C347" s="37" t="s">
        <v>39</v>
      </c>
      <c r="D347" s="34">
        <f>74*1.4*0.2</f>
        <v>20.72</v>
      </c>
      <c r="E347" s="35"/>
      <c r="F347" s="35">
        <f>D347*E347</f>
        <v>0</v>
      </c>
    </row>
    <row r="348" spans="1:6" x14ac:dyDescent="0.25">
      <c r="A348" s="31"/>
      <c r="B348" s="43"/>
      <c r="C348" s="37"/>
      <c r="D348" s="34"/>
      <c r="E348" s="35"/>
      <c r="F348" s="35"/>
    </row>
    <row r="349" spans="1:6" ht="118.8" x14ac:dyDescent="0.25">
      <c r="A349" s="31" t="s">
        <v>76</v>
      </c>
      <c r="B349" s="43" t="s">
        <v>77</v>
      </c>
      <c r="C349" s="37" t="s">
        <v>39</v>
      </c>
      <c r="D349" s="47">
        <f>74*1.2*0.12*1.05</f>
        <v>11.188799999999999</v>
      </c>
      <c r="E349" s="39"/>
      <c r="F349" s="35">
        <f>D349*E349</f>
        <v>0</v>
      </c>
    </row>
    <row r="350" spans="1:6" x14ac:dyDescent="0.25">
      <c r="A350" s="31"/>
      <c r="B350" s="43"/>
      <c r="C350" s="37"/>
      <c r="D350" s="34"/>
      <c r="E350" s="35"/>
      <c r="F350" s="35"/>
    </row>
    <row r="351" spans="1:6" x14ac:dyDescent="0.25">
      <c r="A351" s="31"/>
      <c r="B351" s="45" t="s">
        <v>62</v>
      </c>
      <c r="C351" s="37"/>
      <c r="D351" s="40"/>
      <c r="E351" s="41"/>
      <c r="F351" s="42">
        <f>SUM(F347:F350)</f>
        <v>0</v>
      </c>
    </row>
    <row r="352" spans="1:6" x14ac:dyDescent="0.25">
      <c r="A352" s="28"/>
      <c r="B352" s="28"/>
      <c r="C352" s="28"/>
      <c r="D352" s="29"/>
      <c r="E352" s="29"/>
      <c r="F352" s="29"/>
    </row>
    <row r="353" spans="1:6" x14ac:dyDescent="0.25">
      <c r="A353" s="28"/>
      <c r="B353" s="28"/>
      <c r="C353" s="28"/>
      <c r="D353" s="29"/>
      <c r="E353" s="29"/>
      <c r="F353" s="29"/>
    </row>
    <row r="354" spans="1:6" ht="15.6" x14ac:dyDescent="0.25">
      <c r="A354" s="28"/>
      <c r="B354" s="30" t="s">
        <v>85</v>
      </c>
      <c r="C354" s="28"/>
      <c r="D354" s="48"/>
      <c r="E354" s="48"/>
      <c r="F354" s="49">
        <f>F319+F335+F342+F351</f>
        <v>0</v>
      </c>
    </row>
    <row r="358" spans="1:6" ht="15.6" x14ac:dyDescent="0.25">
      <c r="A358" s="28"/>
      <c r="B358" s="30" t="s">
        <v>86</v>
      </c>
      <c r="C358" s="28"/>
      <c r="D358" s="29"/>
      <c r="E358" s="29"/>
      <c r="F358" s="29"/>
    </row>
    <row r="359" spans="1:6" x14ac:dyDescent="0.25">
      <c r="A359" s="28"/>
      <c r="B359" s="28"/>
      <c r="C359" s="28"/>
      <c r="D359" s="29"/>
      <c r="E359" s="29"/>
      <c r="F359" s="29"/>
    </row>
    <row r="360" spans="1:6" x14ac:dyDescent="0.25">
      <c r="A360" s="28"/>
      <c r="B360" s="28"/>
      <c r="C360" s="28"/>
      <c r="D360" s="29"/>
      <c r="E360" s="29"/>
      <c r="F360" s="29"/>
    </row>
    <row r="361" spans="1:6" x14ac:dyDescent="0.25">
      <c r="B361" s="9" t="s">
        <v>28</v>
      </c>
      <c r="C361" s="25"/>
    </row>
    <row r="362" spans="1:6" ht="15.6" x14ac:dyDescent="0.3">
      <c r="B362" s="8"/>
      <c r="C362" s="25"/>
    </row>
    <row r="363" spans="1:6" ht="52.8" x14ac:dyDescent="0.25">
      <c r="A363" s="31" t="s">
        <v>29</v>
      </c>
      <c r="B363" s="32" t="s">
        <v>30</v>
      </c>
      <c r="C363" s="33" t="s">
        <v>31</v>
      </c>
      <c r="D363" s="34">
        <f>48</f>
        <v>48</v>
      </c>
      <c r="E363" s="35"/>
      <c r="F363" s="35">
        <f>D363*E363</f>
        <v>0</v>
      </c>
    </row>
    <row r="364" spans="1:6" ht="15.6" x14ac:dyDescent="0.3">
      <c r="B364" s="8"/>
      <c r="C364" s="25"/>
    </row>
    <row r="365" spans="1:6" ht="39.6" x14ac:dyDescent="0.25">
      <c r="A365" s="31" t="s">
        <v>32</v>
      </c>
      <c r="B365" s="32" t="s">
        <v>33</v>
      </c>
      <c r="C365" s="33" t="s">
        <v>31</v>
      </c>
      <c r="D365" s="34">
        <f>1.6</f>
        <v>1.6</v>
      </c>
      <c r="E365" s="35"/>
      <c r="F365" s="35">
        <f>D365*E365</f>
        <v>0</v>
      </c>
    </row>
    <row r="366" spans="1:6" ht="15.6" x14ac:dyDescent="0.3">
      <c r="B366" s="8"/>
      <c r="C366" s="25"/>
    </row>
    <row r="367" spans="1:6" x14ac:dyDescent="0.25">
      <c r="A367" s="31"/>
      <c r="B367" s="9" t="s">
        <v>40</v>
      </c>
      <c r="C367" s="37"/>
      <c r="D367" s="40"/>
      <c r="E367" s="41"/>
      <c r="F367" s="42">
        <f>SUM(F363:F366)</f>
        <v>0</v>
      </c>
    </row>
    <row r="368" spans="1:6" x14ac:dyDescent="0.25">
      <c r="A368" s="28"/>
      <c r="B368" s="28"/>
      <c r="C368" s="28"/>
      <c r="D368" s="29"/>
      <c r="E368" s="29"/>
      <c r="F368" s="29"/>
    </row>
    <row r="369" spans="1:6" x14ac:dyDescent="0.25">
      <c r="A369" s="28"/>
      <c r="B369" s="28"/>
      <c r="C369" s="28"/>
      <c r="D369" s="29"/>
      <c r="E369" s="29"/>
      <c r="F369" s="29"/>
    </row>
    <row r="370" spans="1:6" x14ac:dyDescent="0.25">
      <c r="A370" s="31"/>
      <c r="B370" s="9" t="s">
        <v>41</v>
      </c>
      <c r="C370" s="37"/>
      <c r="D370" s="34"/>
      <c r="E370" s="35"/>
      <c r="F370" s="35"/>
    </row>
    <row r="371" spans="1:6" x14ac:dyDescent="0.25">
      <c r="A371" s="31"/>
      <c r="B371" s="43"/>
      <c r="C371" s="37"/>
      <c r="D371" s="34"/>
      <c r="E371" s="35"/>
      <c r="F371" s="35"/>
    </row>
    <row r="372" spans="1:6" ht="79.2" x14ac:dyDescent="0.25">
      <c r="A372" s="31" t="s">
        <v>42</v>
      </c>
      <c r="B372" s="43" t="s">
        <v>82</v>
      </c>
      <c r="C372" s="37" t="s">
        <v>39</v>
      </c>
      <c r="D372" s="34">
        <f>48*1.4*0.3</f>
        <v>20.16</v>
      </c>
      <c r="E372" s="35"/>
      <c r="F372" s="35">
        <f>D372*E372</f>
        <v>0</v>
      </c>
    </row>
    <row r="373" spans="1:6" x14ac:dyDescent="0.25">
      <c r="A373" s="31"/>
      <c r="B373" s="43"/>
      <c r="C373" s="37"/>
      <c r="D373" s="34"/>
      <c r="E373" s="35"/>
      <c r="F373" s="35"/>
    </row>
    <row r="374" spans="1:6" ht="52.8" x14ac:dyDescent="0.25">
      <c r="A374" s="31" t="s">
        <v>44</v>
      </c>
      <c r="B374" s="43" t="s">
        <v>45</v>
      </c>
      <c r="C374" s="37"/>
      <c r="D374" s="34"/>
      <c r="E374" s="35"/>
      <c r="F374" s="35"/>
    </row>
    <row r="375" spans="1:6" x14ac:dyDescent="0.25">
      <c r="A375" s="31"/>
      <c r="B375" s="43" t="s">
        <v>46</v>
      </c>
      <c r="C375" s="37" t="s">
        <v>36</v>
      </c>
      <c r="D375" s="34">
        <f>48*1.4</f>
        <v>67.199999999999989</v>
      </c>
      <c r="E375" s="35"/>
      <c r="F375" s="35">
        <f>D375*E375</f>
        <v>0</v>
      </c>
    </row>
    <row r="376" spans="1:6" x14ac:dyDescent="0.25">
      <c r="A376" s="31"/>
      <c r="B376" s="43"/>
      <c r="C376" s="37"/>
      <c r="D376" s="34"/>
      <c r="E376" s="35"/>
      <c r="F376" s="35"/>
    </row>
    <row r="377" spans="1:6" ht="79.2" x14ac:dyDescent="0.25">
      <c r="A377" s="31" t="s">
        <v>47</v>
      </c>
      <c r="B377" s="43" t="s">
        <v>48</v>
      </c>
      <c r="C377" s="37" t="s">
        <v>36</v>
      </c>
      <c r="D377" s="34">
        <f>48*2*0.5</f>
        <v>48</v>
      </c>
      <c r="E377" s="35"/>
      <c r="F377" s="35">
        <f>D377*E377</f>
        <v>0</v>
      </c>
    </row>
    <row r="378" spans="1:6" ht="15.6" x14ac:dyDescent="0.3">
      <c r="B378" s="8"/>
      <c r="C378" s="25"/>
    </row>
    <row r="379" spans="1:6" ht="66" x14ac:dyDescent="0.25">
      <c r="A379" s="31" t="s">
        <v>49</v>
      </c>
      <c r="B379" s="36" t="s">
        <v>50</v>
      </c>
      <c r="C379" s="37" t="s">
        <v>39</v>
      </c>
      <c r="D379" s="44">
        <f>20.16*1.25-48*0.1</f>
        <v>20.399999999999999</v>
      </c>
      <c r="E379" s="38"/>
      <c r="F379" s="39">
        <f>D379*E379</f>
        <v>0</v>
      </c>
    </row>
    <row r="380" spans="1:6" ht="15.6" x14ac:dyDescent="0.3">
      <c r="B380" s="8"/>
      <c r="C380" s="25"/>
    </row>
    <row r="381" spans="1:6" x14ac:dyDescent="0.25">
      <c r="A381" s="31"/>
      <c r="B381" s="9" t="s">
        <v>51</v>
      </c>
      <c r="C381" s="37"/>
      <c r="D381" s="40"/>
      <c r="E381" s="41"/>
      <c r="F381" s="42">
        <f>SUM(F372:F379)</f>
        <v>0</v>
      </c>
    </row>
    <row r="382" spans="1:6" x14ac:dyDescent="0.25">
      <c r="A382" s="28"/>
      <c r="B382" s="28"/>
      <c r="C382" s="28"/>
      <c r="D382" s="29"/>
      <c r="E382" s="29"/>
      <c r="F382" s="29"/>
    </row>
    <row r="383" spans="1:6" x14ac:dyDescent="0.25">
      <c r="A383" s="28"/>
      <c r="B383" s="28"/>
      <c r="C383" s="28"/>
      <c r="D383" s="29"/>
      <c r="E383" s="29"/>
      <c r="F383" s="29"/>
    </row>
    <row r="384" spans="1:6" x14ac:dyDescent="0.25">
      <c r="A384" s="50"/>
      <c r="B384" s="9" t="s">
        <v>70</v>
      </c>
      <c r="C384" s="37"/>
      <c r="D384" s="34"/>
      <c r="E384" s="35"/>
      <c r="F384" s="35"/>
    </row>
    <row r="385" spans="1:6" x14ac:dyDescent="0.25">
      <c r="A385" s="50"/>
      <c r="B385" s="43"/>
      <c r="C385" s="37"/>
      <c r="D385" s="34"/>
      <c r="E385" s="35"/>
      <c r="F385" s="35"/>
    </row>
    <row r="386" spans="1:6" ht="52.8" x14ac:dyDescent="0.25">
      <c r="A386" s="50" t="s">
        <v>53</v>
      </c>
      <c r="B386" s="43" t="s">
        <v>71</v>
      </c>
      <c r="C386" s="37" t="s">
        <v>36</v>
      </c>
      <c r="D386" s="47">
        <f>48*0.12*2</f>
        <v>11.52</v>
      </c>
      <c r="E386" s="39"/>
      <c r="F386" s="35">
        <f>D386*E386</f>
        <v>0</v>
      </c>
    </row>
    <row r="387" spans="1:6" ht="15.6" x14ac:dyDescent="0.3">
      <c r="B387" s="8"/>
      <c r="C387" s="25"/>
    </row>
    <row r="388" spans="1:6" x14ac:dyDescent="0.25">
      <c r="A388" s="50"/>
      <c r="B388" s="9" t="s">
        <v>72</v>
      </c>
      <c r="C388" s="37"/>
      <c r="D388" s="51"/>
      <c r="E388" s="52"/>
      <c r="F388" s="53">
        <f>SUM(F386:F387)</f>
        <v>0</v>
      </c>
    </row>
    <row r="389" spans="1:6" x14ac:dyDescent="0.25">
      <c r="A389" s="28"/>
      <c r="B389" s="28"/>
      <c r="C389" s="28"/>
      <c r="D389" s="29"/>
      <c r="E389" s="29"/>
      <c r="F389" s="29"/>
    </row>
    <row r="390" spans="1:6" x14ac:dyDescent="0.25">
      <c r="A390" s="28"/>
      <c r="B390" s="28"/>
      <c r="C390" s="28"/>
      <c r="D390" s="29"/>
      <c r="E390" s="29"/>
      <c r="F390" s="29"/>
    </row>
    <row r="391" spans="1:6" x14ac:dyDescent="0.25">
      <c r="A391" s="31"/>
      <c r="B391" s="45" t="s">
        <v>73</v>
      </c>
      <c r="C391" s="37"/>
      <c r="D391" s="34"/>
      <c r="E391" s="35"/>
      <c r="F391" s="35"/>
    </row>
    <row r="392" spans="1:6" x14ac:dyDescent="0.25">
      <c r="A392" s="31"/>
      <c r="B392" s="43"/>
      <c r="C392" s="37"/>
      <c r="D392" s="34"/>
      <c r="E392" s="35"/>
      <c r="F392" s="35"/>
    </row>
    <row r="393" spans="1:6" ht="79.2" x14ac:dyDescent="0.25">
      <c r="A393" s="31" t="s">
        <v>74</v>
      </c>
      <c r="B393" s="43" t="s">
        <v>75</v>
      </c>
      <c r="C393" s="37" t="s">
        <v>39</v>
      </c>
      <c r="D393" s="34">
        <f>48*1.4*0.2</f>
        <v>13.439999999999998</v>
      </c>
      <c r="E393" s="35"/>
      <c r="F393" s="35">
        <f>D393*E393</f>
        <v>0</v>
      </c>
    </row>
    <row r="394" spans="1:6" x14ac:dyDescent="0.25">
      <c r="A394" s="31"/>
      <c r="B394" s="43"/>
      <c r="C394" s="37"/>
      <c r="D394" s="34"/>
      <c r="E394" s="35"/>
      <c r="F394" s="35"/>
    </row>
    <row r="395" spans="1:6" ht="118.8" x14ac:dyDescent="0.25">
      <c r="A395" s="31" t="s">
        <v>76</v>
      </c>
      <c r="B395" s="43" t="s">
        <v>77</v>
      </c>
      <c r="C395" s="37" t="s">
        <v>39</v>
      </c>
      <c r="D395" s="47">
        <f>48*1.2*0.12*1.05</f>
        <v>7.2575999999999992</v>
      </c>
      <c r="E395" s="39"/>
      <c r="F395" s="35">
        <f>D395*E395</f>
        <v>0</v>
      </c>
    </row>
    <row r="396" spans="1:6" x14ac:dyDescent="0.25">
      <c r="A396" s="31"/>
      <c r="B396" s="43"/>
      <c r="C396" s="37"/>
      <c r="D396" s="34"/>
      <c r="E396" s="35"/>
      <c r="F396" s="35"/>
    </row>
    <row r="397" spans="1:6" x14ac:dyDescent="0.25">
      <c r="A397" s="31"/>
      <c r="B397" s="45" t="s">
        <v>62</v>
      </c>
      <c r="C397" s="37"/>
      <c r="D397" s="40"/>
      <c r="E397" s="41"/>
      <c r="F397" s="42">
        <f>SUM(F393:F396)</f>
        <v>0</v>
      </c>
    </row>
    <row r="398" spans="1:6" x14ac:dyDescent="0.25">
      <c r="A398" s="28"/>
      <c r="B398" s="28"/>
      <c r="C398" s="28"/>
      <c r="D398" s="29"/>
      <c r="E398" s="29"/>
      <c r="F398" s="29"/>
    </row>
    <row r="399" spans="1:6" x14ac:dyDescent="0.25">
      <c r="A399" s="28"/>
      <c r="B399" s="28"/>
      <c r="C399" s="28"/>
      <c r="D399" s="29"/>
      <c r="E399" s="29"/>
      <c r="F399" s="29"/>
    </row>
    <row r="400" spans="1:6" ht="15.6" x14ac:dyDescent="0.25">
      <c r="A400" s="28"/>
      <c r="B400" s="30" t="s">
        <v>87</v>
      </c>
      <c r="C400" s="28"/>
      <c r="D400" s="48"/>
      <c r="E400" s="48"/>
      <c r="F400" s="49">
        <f>F367+F381+F388+F397</f>
        <v>0</v>
      </c>
    </row>
  </sheetData>
  <sheetProtection selectLockedCells="1" selectUnlockedCells="1"/>
  <pageMargins left="0.94513888888888886" right="0.35416666666666669" top="0.59027777777777779" bottom="0.39374999999999999" header="0.51180555555555551" footer="0.51180555555555551"/>
  <pageSetup paperSize="9" scale="82" firstPageNumber="0" orientation="portrait" horizontalDpi="300" verticalDpi="300" r:id="rId1"/>
  <headerFooter alignWithMargins="0"/>
  <rowBreaks count="10" manualBreakCount="10">
    <brk id="59" max="5" man="1"/>
    <brk id="108" max="5" man="1"/>
    <brk id="140" max="5" man="1"/>
    <brk id="172" max="5" man="1"/>
    <brk id="204" max="5" man="1"/>
    <brk id="240" max="5" man="1"/>
    <brk id="272" max="5" man="1"/>
    <brk id="305" max="5" man="1"/>
    <brk id="336" max="5" man="1"/>
    <brk id="36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3.2" x14ac:dyDescent="0.25"/>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3.2" x14ac:dyDescent="0.25"/>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Excel_BuiltIn_Print_Area_1_1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Dinko</dc:creator>
  <cp:lastModifiedBy>TINTL</cp:lastModifiedBy>
  <dcterms:created xsi:type="dcterms:W3CDTF">2020-03-25T06:33:18Z</dcterms:created>
  <dcterms:modified xsi:type="dcterms:W3CDTF">2022-04-22T06:40:08Z</dcterms:modified>
</cp:coreProperties>
</file>